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21600" windowHeight="9525" tabRatio="932" activeTab="0"/>
  </bookViews>
  <sheets>
    <sheet name="Zał. nr 4 - rachunek" sheetId="1" r:id="rId1"/>
    <sheet name="Zał. nr 5- bilans" sheetId="2" r:id="rId2"/>
    <sheet name="Zał. nr 6- analiza wskaź." sheetId="3" r:id="rId3"/>
    <sheet name="Zał. nr 3- wartość umów NFZ" sheetId="4" r:id="rId4"/>
    <sheet name="Zał. nr 2- zatrudnienie" sheetId="5" r:id="rId5"/>
    <sheet name="Tabele pomocnicze ---&gt;" sheetId="6" r:id="rId6"/>
    <sheet name="Tab. nr ... - lecz. stac." sheetId="7" r:id="rId7"/>
    <sheet name="Tab. nr ... - wyniki ośrodków" sheetId="8" r:id="rId8"/>
    <sheet name="Tab. nr ... - baza łóżkowa" sheetId="9" r:id="rId9"/>
    <sheet name="Tab. nr .2.. - lecz. amb." sheetId="10" r:id="rId10"/>
  </sheets>
  <definedNames>
    <definedName name="_xlnm.Print_Area" localSheetId="7">'Tab. nr ... - wyniki ośrodków'!$A$1:$D$12</definedName>
    <definedName name="_xlnm.Print_Area" localSheetId="0">'Zał. nr 4 - rachunek'!$A$1:$L$71</definedName>
    <definedName name="_xlnm.Print_Area" localSheetId="1">'Zał. nr 5- bilans'!$A$1:$L$176</definedName>
    <definedName name="_xlnm.Print_Area" localSheetId="2">'Zał. nr 6- analiza wskaź.'!$A$1:$P$27</definedName>
    <definedName name="_xlnm.Print_Titles" localSheetId="4">'Zał. nr 2- zatrudnienie'!$A:$B</definedName>
    <definedName name="_xlnm.Print_Titles" localSheetId="0">'Zał. nr 4 - rachunek'!$A:$E,'Zał. nr 4 - rachunek'!$3:$4</definedName>
    <definedName name="_xlnm.Print_Titles" localSheetId="1">'Zał. nr 5- bilans'!$A:$D,'Zał. nr 5- bilans'!$2:$5</definedName>
  </definedNames>
  <calcPr fullCalcOnLoad="1"/>
</workbook>
</file>

<file path=xl/sharedStrings.xml><?xml version="1.0" encoding="utf-8"?>
<sst xmlns="http://schemas.openxmlformats.org/spreadsheetml/2006/main" count="559" uniqueCount="384">
  <si>
    <t>A.</t>
  </si>
  <si>
    <t>Aktywa trwałe</t>
  </si>
  <si>
    <t>I</t>
  </si>
  <si>
    <t>Wartości niematerialne i prawne</t>
  </si>
  <si>
    <t>2.Wartość firmy</t>
  </si>
  <si>
    <t>3.Inne wartości niematerialne i prawne</t>
  </si>
  <si>
    <t>II</t>
  </si>
  <si>
    <t>Rzeczowe aktywa trwałe</t>
  </si>
  <si>
    <t>1.Środki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</si>
  <si>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</si>
  <si>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</si>
  <si>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</si>
  <si>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</si>
  <si>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</si>
  <si>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</si>
  <si>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</t>
  </si>
  <si>
    <t>Należności długoterminowe</t>
  </si>
  <si>
    <t>1. Od jednostek powiązanych</t>
  </si>
  <si>
    <t>IV</t>
  </si>
  <si>
    <t>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</si>
  <si>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</si>
  <si>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</si>
  <si>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</si>
  <si>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</si>
  <si>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   - udziały lub akcje</t>
  </si>
  <si>
    <t xml:space="preserve">    - inne papiery wartościowe</t>
  </si>
  <si>
    <t xml:space="preserve">    - udzielone pożyczki</t>
  </si>
  <si>
    <t>b) w pozostałych jednostkach</t>
  </si>
  <si>
    <t>4. Inne inwestycje długoterminowe</t>
  </si>
  <si>
    <t>V</t>
  </si>
  <si>
    <t xml:space="preserve"> </t>
  </si>
  <si>
    <t>1. Aktywa z tytułu odroczonego podatku dochodowego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</si>
  <si>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</si>
  <si>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</si>
  <si>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</si>
  <si>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</si>
  <si>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</si>
  <si>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</si>
  <si>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</si>
  <si>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1. Należności od jednostek powiązanych</t>
  </si>
  <si>
    <t>a) z tytułu dostaw i usług, o okresie spłaty:</t>
  </si>
  <si>
    <t xml:space="preserve">    - do 12 miesięcy</t>
  </si>
  <si>
    <t xml:space="preserve">    - powyżej 12 miesięcy</t>
  </si>
  <si>
    <t>b) inne</t>
  </si>
  <si>
    <t>c) inne</t>
  </si>
  <si>
    <t>d) dochodzone na drodze sądowej</t>
  </si>
  <si>
    <t>Inwestycje krótkoterminowe</t>
  </si>
  <si>
    <t>1. Krótkoterminowe aktywa finansowe</t>
  </si>
  <si>
    <t xml:space="preserve">    - inne krótkoterminowe aktywa finansowe</t>
  </si>
  <si>
    <t xml:space="preserve">    - środki pieniężne w kasie i na rachunkach </t>
  </si>
  <si>
    <t xml:space="preserve">    - inne środki pieniężne </t>
  </si>
  <si>
    <t xml:space="preserve">    - inne aktywa pieniężne</t>
  </si>
  <si>
    <t>2. Inne inwestycje krótkoterminowe</t>
  </si>
  <si>
    <t>Aktywa razem</t>
  </si>
  <si>
    <t>Kapitał (fundusz) własny</t>
  </si>
  <si>
    <t>VI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</si>
  <si>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</si>
  <si>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</si>
  <si>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</si>
  <si>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</si>
  <si>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1. Rezerwa z tytułu odroczonego podatku dochodowego</t>
  </si>
  <si>
    <t>2. Rezerwa na świadczenia emerytalne i podobne</t>
  </si>
  <si>
    <t xml:space="preserve">    - długoterminowa</t>
  </si>
  <si>
    <t xml:space="preserve">    - krótkoterminowa</t>
  </si>
  <si>
    <t>3. Pozostałe rezerwy</t>
  </si>
  <si>
    <t xml:space="preserve">    - długoterminowe</t>
  </si>
  <si>
    <t xml:space="preserve">    - krótkoterminowe</t>
  </si>
  <si>
    <t>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</si>
  <si>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</si>
  <si>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</si>
  <si>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</si>
  <si>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</si>
  <si>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a) z tytułu dostaw i usług, o okresie wymagalności:</t>
  </si>
  <si>
    <t>d) z tytułu dostaw i usług, o okresie wymagalności:</t>
  </si>
  <si>
    <t xml:space="preserve">    - do 12 miesięcy </t>
  </si>
  <si>
    <t>f) zobowiązania wekslowe</t>
  </si>
  <si>
    <t>h) z tytułu wynagrodzeń</t>
  </si>
  <si>
    <t>i) inne</t>
  </si>
  <si>
    <t>1. Ujemna wartość firmy</t>
  </si>
  <si>
    <t xml:space="preserve">    - krótkoterminowe </t>
  </si>
  <si>
    <t>Pasywa razem</t>
  </si>
  <si>
    <t>Przychody netto ze sprzedaży produktów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</si>
  <si>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</si>
  <si>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</si>
  <si>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</si>
  <si>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</si>
  <si>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</si>
  <si>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</si>
  <si>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Wynagrodzenia</t>
  </si>
  <si>
    <t>VII</t>
  </si>
  <si>
    <t>Pozostałe koszty rodzajowe</t>
  </si>
  <si>
    <t>VIII</t>
  </si>
  <si>
    <t>Wartość sprzedanych towarów i materiałów</t>
  </si>
  <si>
    <t>C.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</si>
  <si>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</si>
  <si>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</si>
  <si>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</si>
  <si>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</si>
  <si>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</si>
  <si>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</si>
  <si>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Aktualizacja wartości aktywów niefinansowych</t>
  </si>
  <si>
    <t>Inne koszty operacyjne</t>
  </si>
  <si>
    <t>F.</t>
  </si>
  <si>
    <t>G.</t>
  </si>
  <si>
    <t>Przychody finansowe</t>
  </si>
  <si>
    <t>Inne</t>
  </si>
  <si>
    <t>H.</t>
  </si>
  <si>
    <t>Koszty finansowe</t>
  </si>
  <si>
    <t>I.</t>
  </si>
  <si>
    <t>J.</t>
  </si>
  <si>
    <t>K.</t>
  </si>
  <si>
    <t>L.</t>
  </si>
  <si>
    <t>Podatek dochodowy</t>
  </si>
  <si>
    <t>Zysk (strata) z lat ubiegłych</t>
  </si>
  <si>
    <t xml:space="preserve">Rachunek zysków i strat </t>
  </si>
  <si>
    <t xml:space="preserve">AKTYWA </t>
  </si>
  <si>
    <t>IV.1</t>
  </si>
  <si>
    <t>Razem przychody</t>
  </si>
  <si>
    <t>Razem koszty</t>
  </si>
  <si>
    <t>Wynik netto</t>
  </si>
  <si>
    <t>Lp.</t>
  </si>
  <si>
    <t>Wyszczególnienie</t>
  </si>
  <si>
    <t>Długoterminowe rozliczenia międzyokresowe</t>
  </si>
  <si>
    <t>2. Inne rozliczenia międzyokresowe</t>
  </si>
  <si>
    <t>1.</t>
  </si>
  <si>
    <t>2.</t>
  </si>
  <si>
    <t>3.</t>
  </si>
  <si>
    <t>4.</t>
  </si>
  <si>
    <t>Przychody netto ze sprzedaży i zrównane z nimi, w tym:</t>
  </si>
  <si>
    <t>Zmiana stanu produktów (zwiększenie - wartość dodatnia, zmniejszenie - wartość ujemna)</t>
  </si>
  <si>
    <t>Podatki i opłaty, w tym:</t>
  </si>
  <si>
    <t xml:space="preserve">    - podatek akcyzowy</t>
  </si>
  <si>
    <t>Ubezpieczenia społeczne i inne świadczenia, w tym:</t>
  </si>
  <si>
    <t>VI.1</t>
  </si>
  <si>
    <t xml:space="preserve">    - emerytalne</t>
  </si>
  <si>
    <t>Zysk (strata) ze sprzedaży (A-B)</t>
  </si>
  <si>
    <t>Zysk z tytułu rozchodu niefinansowych aktywów trwałych</t>
  </si>
  <si>
    <t>Strata z tytułu rozchodu niefinansowych aktywów trwałych</t>
  </si>
  <si>
    <t>Zysk (strata) z działalności operacyjnej (C+D-E)</t>
  </si>
  <si>
    <t>Dywidendy i udziały w zyskach, w tym:</t>
  </si>
  <si>
    <t>a)</t>
  </si>
  <si>
    <t>a) od jednostek powiązanych, w tym:</t>
  </si>
  <si>
    <t>-</t>
  </si>
  <si>
    <t xml:space="preserve">    - w których jednostka posiada zaangażowanie w kapitale</t>
  </si>
  <si>
    <t>b)</t>
  </si>
  <si>
    <t>b) od jednostek pozostałych, w tym:</t>
  </si>
  <si>
    <t>Odsetki, w tym:</t>
  </si>
  <si>
    <t xml:space="preserve">    - od jednostek powiązanych</t>
  </si>
  <si>
    <t>Zysk z tytułu rozchodu aktywów finansowych, w tym:</t>
  </si>
  <si>
    <t xml:space="preserve">    - w jednostkach powiązanych</t>
  </si>
  <si>
    <t>Aktualizacja wartości aktywów finansowych</t>
  </si>
  <si>
    <t>Strata z tytułu rozchodu aktywów finansowych, w tym:</t>
  </si>
  <si>
    <t>Zysk (strata) brutto (F+G-H)</t>
  </si>
  <si>
    <t>Pozostałe obowiązkowe zmniejszenia zysku (zwiększenia straty)</t>
  </si>
  <si>
    <t>Zysk (strata) netto (I-J-K)</t>
  </si>
  <si>
    <t>1.Koszty zakończonych prac rozwojowych</t>
  </si>
  <si>
    <t>4.Zaliczki na wartości niematerialne i prawne</t>
  </si>
  <si>
    <t>b) budynki, lokale, prawa do lokali i obiekty inżynierii lądowej i wodnej</t>
  </si>
  <si>
    <t>2. Od pozostałych jednostek, w których jednostka posiada zaangażowanie w kapitale</t>
  </si>
  <si>
    <t>3. Od pozostałych jednostek</t>
  </si>
  <si>
    <t xml:space="preserve">    - inne długoterminowe aktywa finansowe</t>
  </si>
  <si>
    <t>b) w pozostałych jednostkach, w których jednostka posiada zaangażowanie w kapitale</t>
  </si>
  <si>
    <t>c) w pozostałych jednostkach</t>
  </si>
  <si>
    <t>5. Zaliczki na dostawy i usługi</t>
  </si>
  <si>
    <t>Należności krótkoterminowe</t>
  </si>
  <si>
    <t>2. Należności od pozostałych jednostek, w których jednostka posiada zaangażowanie w kapitale</t>
  </si>
  <si>
    <t>3. Należności od pozostałych jednostek</t>
  </si>
  <si>
    <t>b) z tytułu podatków, dotacji, ceł, ubezpieczeń społecznych i zdrowotnych oraz innych tytułów publicznoprawnych</t>
  </si>
  <si>
    <t xml:space="preserve">    - inne krótkotermin. aktywa finansowe</t>
  </si>
  <si>
    <t>c) środki pieniężne i inne aktywa pieniężne</t>
  </si>
  <si>
    <t>Krótkoterminowe rozliczenia międzyokresowe</t>
  </si>
  <si>
    <t>Należne wpłaty na kapitał (fundusz) podstawowy</t>
  </si>
  <si>
    <t>Udziały (akcje) własne</t>
  </si>
  <si>
    <t>PASYWA</t>
  </si>
  <si>
    <t>Kapitał (fundusz) podstawowy</t>
  </si>
  <si>
    <t>Kapitał (fundusz) zapasowy, w tym:</t>
  </si>
  <si>
    <t xml:space="preserve">    - nadwyżka wartości sprzedaży (wartości emisyjnej) nad wartością nominalną udziałów (akcji)</t>
  </si>
  <si>
    <t>Kapitał (fundusz) z aktualizacji wyceny, w tym:</t>
  </si>
  <si>
    <t xml:space="preserve">    - z tytułu aktualizacji wartości godziwej</t>
  </si>
  <si>
    <t>Pozostałe kapitały (fundusze) rezerwowe, w tym:</t>
  </si>
  <si>
    <t xml:space="preserve">    - tworzone zgodnie z umową (statutem) spółki</t>
  </si>
  <si>
    <t xml:space="preserve">    - na udziały (akcje) własne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</si>
  <si>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</si>
  <si>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</si>
  <si>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</si>
  <si>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</si>
  <si>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Zobowiązania krótkoterminowe</t>
  </si>
  <si>
    <t>1. Zobowiązania wobec jednostek powiązanych</t>
  </si>
  <si>
    <t>2. Zobowiązania wobec pozostałych jednostek, w których jednostka posiada zaangażowanie w kapitale</t>
  </si>
  <si>
    <t>3. Zobowiązania wobec pozostałych jednostek</t>
  </si>
  <si>
    <t>e) zaliczki otrzymane na dostawy i usługi</t>
  </si>
  <si>
    <t>g) z tytułu podatków, ceł, ubezpieczeń społecznych i zdrowotnych oraz innych tytułów publicznoprawnych</t>
  </si>
  <si>
    <t>4. Fundusze specjalne</t>
  </si>
  <si>
    <t>Rozliczenia międzyokresowe</t>
  </si>
  <si>
    <t>Prognoza</t>
  </si>
  <si>
    <t>Dynamika</t>
  </si>
  <si>
    <t>2019/ 2018</t>
  </si>
  <si>
    <t>Bilans</t>
  </si>
  <si>
    <t>Wskaźniki zyskowności</t>
  </si>
  <si>
    <t>Wskaźnik zyskowności netto (%)</t>
  </si>
  <si>
    <t>Wskaźnik zyskowności aktywów (%)</t>
  </si>
  <si>
    <t>Wskaźniki płynności</t>
  </si>
  <si>
    <t>Wskaźnik szybkiej płynności</t>
  </si>
  <si>
    <t>Wskaźniki efektywności</t>
  </si>
  <si>
    <t>Wskaźnik rotacji należności (w dniach)</t>
  </si>
  <si>
    <t>Wskaźnik rotacji zobowiązań (w dniach)</t>
  </si>
  <si>
    <t>Wskaźniki zadłużenia</t>
  </si>
  <si>
    <t>Wskaźnik zadłużenia aktywów (%)</t>
  </si>
  <si>
    <t>Wskaźnik wypłacalności</t>
  </si>
  <si>
    <t>1)</t>
  </si>
  <si>
    <t>2)</t>
  </si>
  <si>
    <t>3)</t>
  </si>
  <si>
    <t>Ocena</t>
  </si>
  <si>
    <t>Należności z tytułu dostaw i usług</t>
  </si>
  <si>
    <t>Zobowiązania z tytułu dostaw i usług</t>
  </si>
  <si>
    <t>Wskaźnik zyskowności działalności operacyjnej (%)</t>
  </si>
  <si>
    <t>Wskaźnik bieżącej płynności</t>
  </si>
  <si>
    <t>Aktywa</t>
  </si>
  <si>
    <t>Pasywa</t>
  </si>
  <si>
    <t xml:space="preserve"> poniżej 0,0 %
od 0,0% do 3,0 %
powyżej 3,0% do 5,0%
powyżej 5,0%</t>
  </si>
  <si>
    <t xml:space="preserve"> poniżej 0,0 %
od 0,0% do 2,0 %
powyżej 2,0% do 4,0%
powyżej 4,0%</t>
  </si>
  <si>
    <t>Przedziały
wartości</t>
  </si>
  <si>
    <t>Ocena
punktowa</t>
  </si>
  <si>
    <r>
      <t xml:space="preserve">0
3
4
</t>
    </r>
    <r>
      <rPr>
        <b/>
        <sz val="10"/>
        <rFont val="Arial"/>
        <family val="2"/>
      </rPr>
      <t>5</t>
    </r>
  </si>
  <si>
    <t>0
4
8
12
10</t>
  </si>
  <si>
    <t>poniżej 0,6
od 0,60 do 1,00
powyżej 1,00 do 1,50
powyżej 1,5 do 3,00
powyżej 3,00 lub jeżeli zobowiązania krótkoterminowe = 0 zł</t>
  </si>
  <si>
    <t>0
8
13
10</t>
  </si>
  <si>
    <t xml:space="preserve"> poniżej 45 dni
od 45 dni do 60 dni
od 61 dni do 90 dni
powyżej 90 dni</t>
  </si>
  <si>
    <t xml:space="preserve"> do 60 dni
od 61 dni do 90 dni
powyżej 90 dni</t>
  </si>
  <si>
    <t>3
2
1
0</t>
  </si>
  <si>
    <t>7
4
0</t>
  </si>
  <si>
    <t xml:space="preserve"> poniżej 40 %
od 40%  do  60%
powyżej 60% do 80%
powyżej 80%</t>
  </si>
  <si>
    <t xml:space="preserve"> od 0,00 do 0,50
od 0,51 do 1,00
od 1,01 do 2,00
od 2,01  do 4,00
powyżej 4,00 lub poniżej 0,00</t>
  </si>
  <si>
    <t>10
8
3
0</t>
  </si>
  <si>
    <t>10
8
6
4
0</t>
  </si>
  <si>
    <t xml:space="preserve">          RAZEM   WSKAŹNIKI   ZYSKOWNOŚCI</t>
  </si>
  <si>
    <t>Maksymalna ocena  pkt.</t>
  </si>
  <si>
    <t>Uzyskane pkt.</t>
  </si>
  <si>
    <t xml:space="preserve">          RAZEM   WSKAŹNIKI   PŁYNNOŚCI</t>
  </si>
  <si>
    <t xml:space="preserve">          RAZEM   WSKAŹNIKI   EFEKTYWNOŚCI</t>
  </si>
  <si>
    <t xml:space="preserve">          RAZEM   WSKAŹNIKI   ZADŁUŻENIA</t>
  </si>
  <si>
    <t>SUMA UZYSKANYCH PUNKTÓW OCENY</t>
  </si>
  <si>
    <t>Wzór</t>
  </si>
  <si>
    <t>wynik netto  x  100%
przychody netto ze sprzedaży produktów
+ przychody netto ze sprzedaży towarów
i materiałów + pozostałe przychody operacyjne
+ przychody finansowe</t>
  </si>
  <si>
    <r>
      <t xml:space="preserve">aktywa obrotowe - należności krótkoterminowe z tytułu dostaw i usług, o okresie spłaty powyżej 12 miesięcy 
- krótkoterminowe rozliczenia międzyokresowe (czynne) 
- zapasy </t>
    </r>
    <r>
      <rPr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>zobowiązania krótkoterminowe - zobowiązania z tytułu dostaw i usług, o okresie wymagalności powyżej 12 miesięcy + rezerwy na zobowiązania krótkoterminowe</t>
    </r>
  </si>
  <si>
    <t>aktywa obrotowe - należności krótkoterminowe  z tytułu dostaw i usług, o okresie spłaty powyżej 12 miesięcy 
  - krótkoterminowe rozliczenia międzyokresowe (czynne) 
zobowiązania krótkoterminowe - zobowiązania z tytułu dostaw i usług, o okresie wymagalności powyżej 12  miesięcy + rezerwy na zobowiązania krótkoterminowe</t>
  </si>
  <si>
    <r>
      <t xml:space="preserve">    wynik netto  x 100%   </t>
    </r>
    <r>
      <rPr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 średni stan aktywów</t>
    </r>
  </si>
  <si>
    <r>
      <t>wynik z działalności operacyjnej x 100%</t>
    </r>
    <r>
      <rPr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>przychody netto ze sprzedaży   produktów + przychody netto ze sprzedaży towarów i materiałów + pozostałe przychody operacyjne</t>
    </r>
  </si>
  <si>
    <t xml:space="preserve">średni stan należności z tytułu dostaw i usług x liczba dni  w okresie (365)
przychody netto ze sprzedaży produktów + przychody netto ze sprzedaży towarów i materiałów </t>
  </si>
  <si>
    <t>średni stan zobowiązań z tytułu dostaw i usług x liczba dni w okresie (365)
przychody netto ze sprzedaży produktów + przychody netto ze sprzedaży towarów i materiałów</t>
  </si>
  <si>
    <t>(zobowiązania długoterminowe  + zobowiązania krótkoterminowe + rezerwy na zobowiązania ) x 100%
aktywa razem</t>
  </si>
  <si>
    <t>zobowiązania długoterminowe  + zobowiązania krótkoterminowe + rezerwy na zobowiązania
fundusz własny</t>
  </si>
  <si>
    <t xml:space="preserve"> poniżej 0,50
od 0,50 do 1,00
powyżej 1,00 do 2,50
powyżej 2,50 lub jeżeli zobowiązania krótkoterminowe = 0 zł</t>
  </si>
  <si>
    <t>Wskaźniki ekonomiczno-finansowe</t>
  </si>
  <si>
    <t>2020/ 2019</t>
  </si>
  <si>
    <t>2021/ 2020</t>
  </si>
  <si>
    <t>Rodzaj świadczeń</t>
  </si>
  <si>
    <t>Wartość umowy w zł</t>
  </si>
  <si>
    <t>Struktura (w %)</t>
  </si>
  <si>
    <t>2019 r.</t>
  </si>
  <si>
    <t>Tabela nr     Baza łóżkowa (w dniu 31 grudnia)</t>
  </si>
  <si>
    <t>Komórka organizacyjna</t>
  </si>
  <si>
    <t>Liczba łóżek</t>
  </si>
  <si>
    <t xml:space="preserve">adres </t>
  </si>
  <si>
    <t>Plan na 2020 r.</t>
  </si>
  <si>
    <t>Ogółem</t>
  </si>
  <si>
    <t xml:space="preserve">Komórka organizacyjna </t>
  </si>
  <si>
    <t>Analiza wykonania umów z NFZ</t>
  </si>
  <si>
    <t xml:space="preserve">% wskaźnik wykorzystania łóżek </t>
  </si>
  <si>
    <t>Ocena wysokości kontraktu z NFZ do posiadanego potencjału</t>
  </si>
  <si>
    <t>Wartość umowy po aneksach i ugodach (w zł)</t>
  </si>
  <si>
    <t>Wykonanie umowy (w zł)</t>
  </si>
  <si>
    <t>Wartość świadczeń niezapłaconych (w zł)</t>
  </si>
  <si>
    <t>% wykonanie umowy</t>
  </si>
  <si>
    <t>Podsumowanie</t>
  </si>
  <si>
    <t>x</t>
  </si>
  <si>
    <t>Nazwa komórki organizacyjnej</t>
  </si>
  <si>
    <t>Przychody ogółem</t>
  </si>
  <si>
    <t xml:space="preserve">Koszty ogółem </t>
  </si>
  <si>
    <t>Wynik</t>
  </si>
  <si>
    <t>Nazwa poradni</t>
  </si>
  <si>
    <t>Przychody</t>
  </si>
  <si>
    <t>Wynik finansowy</t>
  </si>
  <si>
    <t>Liczba porad</t>
  </si>
  <si>
    <t>ogółem</t>
  </si>
  <si>
    <t>w tym wartość kontraktu z NFZ</t>
  </si>
  <si>
    <t>Plan na 2021 r.</t>
  </si>
  <si>
    <t>Personel wojskowy</t>
  </si>
  <si>
    <t>Personel cywilny</t>
  </si>
  <si>
    <t>SUMA</t>
  </si>
  <si>
    <r>
      <t xml:space="preserve">PRACOWNICY MEDYCZNI 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zatrudnieni na umowę o pracę oraz żołnierze służby czynnej</t>
    </r>
  </si>
  <si>
    <t>1.1</t>
  </si>
  <si>
    <t>lekarze medycyny</t>
  </si>
  <si>
    <t>1.2</t>
  </si>
  <si>
    <t>lekarze dentyści</t>
  </si>
  <si>
    <t>1.3</t>
  </si>
  <si>
    <t>lekarze stażyści</t>
  </si>
  <si>
    <t>1.4</t>
  </si>
  <si>
    <t>farmaceuci</t>
  </si>
  <si>
    <t>1.5</t>
  </si>
  <si>
    <t>inni z wyższym wykształceniem</t>
  </si>
  <si>
    <t xml:space="preserve">Razem </t>
  </si>
  <si>
    <t>1.6</t>
  </si>
  <si>
    <t>położne</t>
  </si>
  <si>
    <t>1.7</t>
  </si>
  <si>
    <t xml:space="preserve">pielęgniarki </t>
  </si>
  <si>
    <t>1.8</t>
  </si>
  <si>
    <t>pielęgniarki stażystki</t>
  </si>
  <si>
    <t>1.9</t>
  </si>
  <si>
    <t>ratownicy medyczni</t>
  </si>
  <si>
    <t>1.10</t>
  </si>
  <si>
    <t>średni i pomocniczy personel medyczny, w tym m. in.:</t>
  </si>
  <si>
    <t>1.10.1</t>
  </si>
  <si>
    <t>technicy</t>
  </si>
  <si>
    <t>1.10.2</t>
  </si>
  <si>
    <t>salowe</t>
  </si>
  <si>
    <t>1.10.3</t>
  </si>
  <si>
    <t>sanitariusze</t>
  </si>
  <si>
    <t>II.</t>
  </si>
  <si>
    <r>
      <t xml:space="preserve">PRACOWNICY NIEMEDYCZNI </t>
    </r>
    <r>
      <rPr>
        <b/>
        <vertAlign val="superscript"/>
        <sz val="9"/>
        <rFont val="Arial"/>
        <family val="2"/>
      </rPr>
      <t xml:space="preserve">1)  </t>
    </r>
    <r>
      <rPr>
        <b/>
        <sz val="9"/>
        <rFont val="Arial"/>
        <family val="2"/>
      </rPr>
      <t>zatrudnieni na umowę o pracę oraz żołnierze służby czynnej</t>
    </r>
  </si>
  <si>
    <t>OGÓŁEM  pracownicy zatrudnieni na umowę o pracę oraz żołnierze służby czynnej</t>
  </si>
  <si>
    <t>III.1</t>
  </si>
  <si>
    <r>
      <t xml:space="preserve">PRACOWNICY MEDYCZNI </t>
    </r>
    <r>
      <rPr>
        <b/>
        <vertAlign val="superscript"/>
        <sz val="9"/>
        <rFont val="Arial"/>
        <family val="2"/>
      </rPr>
      <t xml:space="preserve">2) </t>
    </r>
    <r>
      <rPr>
        <b/>
        <sz val="9"/>
        <rFont val="Arial"/>
        <family val="2"/>
      </rPr>
      <t>zatrudnieni w ramach kontraktów</t>
    </r>
  </si>
  <si>
    <t>średni i pomocniczy personel medyczny</t>
  </si>
  <si>
    <t>III.2</t>
  </si>
  <si>
    <r>
      <t xml:space="preserve">PRACOWNICY MEDYCZNI </t>
    </r>
    <r>
      <rPr>
        <b/>
        <vertAlign val="superscript"/>
        <sz val="9"/>
        <rFont val="Arial"/>
        <family val="2"/>
      </rPr>
      <t xml:space="preserve">2) </t>
    </r>
    <r>
      <rPr>
        <b/>
        <sz val="9"/>
        <rFont val="Arial"/>
        <family val="2"/>
      </rPr>
      <t>zatrudnieni na umowę zlecenie</t>
    </r>
  </si>
  <si>
    <t>2.1</t>
  </si>
  <si>
    <t>2.2</t>
  </si>
  <si>
    <t>2.3</t>
  </si>
  <si>
    <t>2.4</t>
  </si>
  <si>
    <t>2.5</t>
  </si>
  <si>
    <t>2.6</t>
  </si>
  <si>
    <t>2.7</t>
  </si>
  <si>
    <t>2.8</t>
  </si>
  <si>
    <t>III.3</t>
  </si>
  <si>
    <r>
      <t xml:space="preserve">PRACOWNICY MEDYCZNI  </t>
    </r>
    <r>
      <rPr>
        <b/>
        <vertAlign val="superscript"/>
        <sz val="9"/>
        <rFont val="Arial"/>
        <family val="2"/>
      </rPr>
      <t xml:space="preserve">2)   </t>
    </r>
    <r>
      <rPr>
        <b/>
        <sz val="9"/>
        <rFont val="Arial"/>
        <family val="2"/>
      </rPr>
      <t>zatrudnieni na podstawie innych umów</t>
    </r>
  </si>
  <si>
    <t>III.4</t>
  </si>
  <si>
    <r>
      <t xml:space="preserve">PRACOWNICY NIEMEDYCZNI </t>
    </r>
    <r>
      <rPr>
        <b/>
        <vertAlign val="superscript"/>
        <sz val="9"/>
        <rFont val="Arial"/>
        <family val="2"/>
      </rPr>
      <t xml:space="preserve">2)  </t>
    </r>
  </si>
  <si>
    <t>OGÓŁEM  pracownicy zatrudnieni na podstawie innych umów niż umowa o pracę</t>
  </si>
  <si>
    <r>
      <t>1)</t>
    </r>
    <r>
      <rPr>
        <sz val="8"/>
        <rFont val="Arial"/>
        <family val="2"/>
      </rPr>
      <t xml:space="preserve"> w odniesieniu do pracowników podajemy liczbę zatrudnionych w przeliczeniu na pełne etaty.</t>
    </r>
  </si>
  <si>
    <r>
      <t>2)</t>
    </r>
    <r>
      <rPr>
        <sz val="8"/>
        <rFont val="Arial"/>
        <family val="2"/>
      </rPr>
      <t xml:space="preserve"> podajemy  liczbę bez przeliczenia na pełne etaty</t>
    </r>
  </si>
  <si>
    <t>Tabele pomocnicze - proszę je wypełnić i wykorzystać podczas przygotowywania raportu.</t>
  </si>
  <si>
    <t>Proszę ich nie drukować, ale jedynie przesłać w wersji elektronicznej wraz z raportem.</t>
  </si>
  <si>
    <t>2022/ 2021</t>
  </si>
  <si>
    <t xml:space="preserve">imię i nazwisko </t>
  </si>
  <si>
    <t>……………………………………………………………….</t>
  </si>
  <si>
    <t>nr telefonu</t>
  </si>
  <si>
    <t xml:space="preserve">                                                   imię i nazwisko </t>
  </si>
  <si>
    <t xml:space="preserve">                                                      nr telefonu</t>
  </si>
  <si>
    <t>………………………….……....……………………………………….</t>
  </si>
  <si>
    <t xml:space="preserve">                                            imię i nazwisko </t>
  </si>
  <si>
    <t xml:space="preserve">                                             nr telefonu</t>
  </si>
  <si>
    <t>Wartość umów z NFZ na 2019 r. oraz 2020 r.</t>
  </si>
  <si>
    <t>2020 r.</t>
  </si>
  <si>
    <t>2020/2019</t>
  </si>
  <si>
    <t xml:space="preserve">Tabela nr       Podstawowe informacje charakteryzujące leczenie stacjonarne w 2019 r. </t>
  </si>
  <si>
    <t>Tabela nr            Wyniki finansowe wybranych ośrodków powstawania kosztów w 2019 r. (w zł)</t>
  </si>
  <si>
    <t>Plan na 2022 r.</t>
  </si>
  <si>
    <t>Sporządził: Joanna Małachowska-Sokół 261315573</t>
  </si>
  <si>
    <t>Załącznik nr 2</t>
  </si>
  <si>
    <t>CHIRURG</t>
  </si>
  <si>
    <t>DERMATOLOG</t>
  </si>
  <si>
    <t>GINEKOLOG</t>
  </si>
  <si>
    <t>P O Z</t>
  </si>
  <si>
    <t>OKULISTA</t>
  </si>
  <si>
    <t>ORTOPEDA</t>
  </si>
  <si>
    <t>NEUROLOG</t>
  </si>
  <si>
    <t>OTOLARYNGOLOG</t>
  </si>
  <si>
    <t>PULMUNOLOG</t>
  </si>
  <si>
    <t>UROLOG</t>
  </si>
  <si>
    <t>FIZJOTERAPIA</t>
  </si>
  <si>
    <t>STOMATOLOG</t>
  </si>
  <si>
    <t>razem</t>
  </si>
  <si>
    <t>Załącznik nr 5</t>
  </si>
  <si>
    <t xml:space="preserve">P O Z </t>
  </si>
  <si>
    <t xml:space="preserve">A O S </t>
  </si>
  <si>
    <t xml:space="preserve">REHABILITACJA </t>
  </si>
  <si>
    <t>STOMATOLOGIA</t>
  </si>
  <si>
    <t>RAZEM</t>
  </si>
  <si>
    <t>Sporządził:Joanna Małachowska-Sokół   261315573</t>
  </si>
  <si>
    <t>Załącznik nr 6</t>
  </si>
  <si>
    <t>Załącznik nr 4</t>
  </si>
  <si>
    <t>Załącznik nr 3</t>
  </si>
  <si>
    <t>Tabela nr  2    Szczegółowe informacje dotyczące leczenia ambulatoryjengo - dane za 2019 r. (w zł)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</si>
</sst>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#,##0_ ;\-#,##0\ "/>
    <numFmt numFmtId="177" formatCode="#,##0.0_ ;\-#,##0.0\ "/>
    <numFmt numFmtId="178" formatCode="#,##0.00_ ;\-#,##0.00\ "/>
    <numFmt numFmtId="179" formatCode="yy/mm/dd"/>
    <numFmt numFmtId="180" formatCode="d\ mmm\ yy"/>
    <numFmt numFmtId="181" formatCode="dd\ mmm\ yy"/>
    <numFmt numFmtId="182" formatCode="d\ mmmm\ yyyy"/>
    <numFmt numFmtId="183" formatCode="0.0%"/>
    <numFmt numFmtId="184" formatCode="#,##0.0"/>
    <numFmt numFmtId="185" formatCode="mmmmm\.yy"/>
    <numFmt numFmtId="186" formatCode="#,##0.00\ &quot;zł&quot;"/>
    <numFmt numFmtId="187" formatCode="_-* #,##0\ _z_ł_-;\-* #,##0\ _z_ł_-;_-* &quot;-&quot;??\ _z_ł_-;_-@_-"/>
  </numFmts>
  <fonts count="8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rgb="FF0066FF"/>
      <name val="Calibri"/>
      <family val="2"/>
    </font>
    <font>
      <sz val="10"/>
      <color rgb="FF0066FF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0" borderId="10" xfId="62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62" applyNumberFormat="1" applyFont="1" applyFill="1" applyBorder="1" applyAlignment="1" applyProtection="1">
      <alignment horizontal="right" vertical="center"/>
      <protection locked="0"/>
    </xf>
    <xf numFmtId="4" fontId="3" fillId="0" borderId="10" xfId="62" applyNumberFormat="1" applyFont="1" applyFill="1" applyBorder="1" applyAlignment="1" applyProtection="1">
      <alignment horizontal="right" vertical="center"/>
      <protection locked="0"/>
    </xf>
    <xf numFmtId="4" fontId="3" fillId="0" borderId="10" xfId="62" applyNumberFormat="1" applyFont="1" applyFill="1" applyBorder="1" applyAlignment="1" applyProtection="1">
      <alignment horizontal="right" vertical="center"/>
      <protection/>
    </xf>
    <xf numFmtId="1" fontId="3" fillId="0" borderId="10" xfId="62" applyNumberFormat="1" applyFont="1" applyFill="1" applyBorder="1" applyAlignment="1" applyProtection="1">
      <alignment horizontal="center" vertical="center"/>
      <protection/>
    </xf>
    <xf numFmtId="1" fontId="3" fillId="0" borderId="10" xfId="62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Border="1" applyAlignment="1" applyProtection="1">
      <alignment/>
      <protection/>
    </xf>
    <xf numFmtId="10" fontId="2" fillId="0" borderId="11" xfId="0" applyNumberFormat="1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2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62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shrinkToFi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indent="8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indent="8"/>
      <protection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12" xfId="0" applyNumberFormat="1" applyFont="1" applyBorder="1" applyAlignment="1" applyProtection="1">
      <alignment horizontal="center" vertical="top" wrapText="1"/>
      <protection/>
    </xf>
    <xf numFmtId="3" fontId="2" fillId="0" borderId="12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right" vertical="center"/>
      <protection/>
    </xf>
    <xf numFmtId="0" fontId="72" fillId="34" borderId="10" xfId="0" applyFont="1" applyFill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3" fillId="7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justify" vertical="center" wrapText="1"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75" fillId="7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13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vertical="center" wrapText="1"/>
      <protection/>
    </xf>
    <xf numFmtId="4" fontId="3" fillId="35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2" fillId="35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vertical="center" wrapText="1"/>
      <protection locked="0"/>
    </xf>
    <xf numFmtId="4" fontId="3" fillId="38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2" fillId="34" borderId="15" xfId="0" applyNumberFormat="1" applyFont="1" applyFill="1" applyBorder="1" applyAlignment="1" applyProtection="1">
      <alignment vertical="center" wrapText="1"/>
      <protection/>
    </xf>
    <xf numFmtId="4" fontId="2" fillId="34" borderId="13" xfId="0" applyNumberFormat="1" applyFont="1" applyFill="1" applyBorder="1" applyAlignment="1" applyProtection="1">
      <alignment vertical="center" wrapText="1"/>
      <protection/>
    </xf>
    <xf numFmtId="4" fontId="2" fillId="34" borderId="16" xfId="0" applyNumberFormat="1" applyFont="1" applyFill="1" applyBorder="1" applyAlignment="1" applyProtection="1">
      <alignment vertical="center" wrapText="1"/>
      <protection/>
    </xf>
    <xf numFmtId="4" fontId="2" fillId="34" borderId="17" xfId="0" applyNumberFormat="1" applyFont="1" applyFill="1" applyBorder="1" applyAlignment="1" applyProtection="1">
      <alignment vertical="center" wrapText="1"/>
      <protection/>
    </xf>
    <xf numFmtId="4" fontId="2" fillId="34" borderId="18" xfId="0" applyNumberFormat="1" applyFont="1" applyFill="1" applyBorder="1" applyAlignment="1" applyProtection="1">
      <alignment vertical="center" wrapText="1"/>
      <protection/>
    </xf>
    <xf numFmtId="4" fontId="2" fillId="34" borderId="19" xfId="0" applyNumberFormat="1" applyFont="1" applyFill="1" applyBorder="1" applyAlignment="1" applyProtection="1">
      <alignment vertical="center" wrapText="1"/>
      <protection/>
    </xf>
    <xf numFmtId="0" fontId="78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9" fontId="76" fillId="0" borderId="10" xfId="55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0" fillId="39" borderId="0" xfId="0" applyFill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5" fillId="7" borderId="10" xfId="0" applyFont="1" applyFill="1" applyBorder="1" applyAlignment="1">
      <alignment horizontal="center" vertical="center"/>
    </xf>
    <xf numFmtId="0" fontId="75" fillId="7" borderId="10" xfId="0" applyFont="1" applyFill="1" applyBorder="1" applyAlignment="1">
      <alignment horizontal="center" vertical="center" wrapText="1"/>
    </xf>
    <xf numFmtId="0" fontId="75" fillId="7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9" fontId="73" fillId="0" borderId="10" xfId="55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1" fontId="3" fillId="0" borderId="10" xfId="6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0" fontId="8" fillId="0" borderId="21" xfId="0" applyNumberFormat="1" applyFont="1" applyBorder="1" applyAlignment="1" applyProtection="1">
      <alignment horizontal="right" vertical="center"/>
      <protection/>
    </xf>
    <xf numFmtId="10" fontId="8" fillId="0" borderId="11" xfId="0" applyNumberFormat="1" applyFont="1" applyBorder="1" applyAlignment="1" applyProtection="1">
      <alignment horizontal="right" vertical="center"/>
      <protection/>
    </xf>
    <xf numFmtId="10" fontId="8" fillId="0" borderId="14" xfId="0" applyNumberFormat="1" applyFont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73" fillId="7" borderId="21" xfId="0" applyFont="1" applyFill="1" applyBorder="1" applyAlignment="1">
      <alignment horizontal="center" vertical="center" wrapText="1"/>
    </xf>
    <xf numFmtId="0" fontId="73" fillId="7" borderId="1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2" fillId="37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>
      <alignment horizontal="left" vertical="center"/>
    </xf>
    <xf numFmtId="0" fontId="75" fillId="7" borderId="10" xfId="0" applyFont="1" applyFill="1" applyBorder="1" applyAlignment="1">
      <alignment horizontal="center" vertical="center"/>
    </xf>
    <xf numFmtId="0" fontId="75" fillId="7" borderId="10" xfId="0" applyFont="1" applyFill="1" applyBorder="1" applyAlignment="1">
      <alignment horizontal="center" vertical="center" wrapText="1"/>
    </xf>
    <xf numFmtId="0" fontId="81" fillId="7" borderId="10" xfId="0" applyFont="1" applyFill="1" applyBorder="1" applyAlignment="1">
      <alignment horizontal="center" vertical="center" wrapText="1"/>
    </xf>
    <xf numFmtId="0" fontId="76" fillId="7" borderId="10" xfId="0" applyFont="1" applyFill="1" applyBorder="1" applyAlignment="1">
      <alignment horizontal="center" vertical="center" wrapText="1"/>
    </xf>
    <xf numFmtId="0" fontId="82" fillId="7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75" fillId="0" borderId="10" xfId="0" applyFont="1" applyBorder="1" applyAlignment="1">
      <alignment horizontal="right" vertical="center" wrapText="1"/>
    </xf>
    <xf numFmtId="0" fontId="80" fillId="0" borderId="23" xfId="0" applyFont="1" applyBorder="1" applyAlignment="1">
      <alignment horizontal="left" vertical="center"/>
    </xf>
    <xf numFmtId="0" fontId="75" fillId="7" borderId="12" xfId="0" applyFont="1" applyFill="1" applyBorder="1" applyAlignment="1">
      <alignment horizontal="center" vertical="center" wrapText="1"/>
    </xf>
    <xf numFmtId="0" fontId="75" fillId="7" borderId="24" xfId="0" applyFont="1" applyFill="1" applyBorder="1" applyAlignment="1">
      <alignment horizontal="center" vertical="center" wrapText="1"/>
    </xf>
    <xf numFmtId="0" fontId="75" fillId="7" borderId="20" xfId="0" applyFont="1" applyFill="1" applyBorder="1" applyAlignment="1">
      <alignment horizontal="center" vertical="center" wrapText="1"/>
    </xf>
    <xf numFmtId="0" fontId="75" fillId="7" borderId="15" xfId="0" applyFont="1" applyFill="1" applyBorder="1" applyAlignment="1">
      <alignment horizontal="center" vertical="center" wrapText="1"/>
    </xf>
    <xf numFmtId="0" fontId="75" fillId="7" borderId="13" xfId="0" applyFont="1" applyFill="1" applyBorder="1" applyAlignment="1">
      <alignment horizontal="center" vertical="center" wrapText="1"/>
    </xf>
    <xf numFmtId="0" fontId="75" fillId="7" borderId="18" xfId="0" applyFont="1" applyFill="1" applyBorder="1" applyAlignment="1">
      <alignment horizontal="center" vertical="center" wrapText="1"/>
    </xf>
    <xf numFmtId="0" fontId="75" fillId="7" borderId="19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62</xdr:row>
      <xdr:rowOff>28575</xdr:rowOff>
    </xdr:from>
    <xdr:to>
      <xdr:col>4</xdr:col>
      <xdr:colOff>1152525</xdr:colOff>
      <xdr:row>69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12296775"/>
          <a:ext cx="25146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GŁÓWNY KSIĘGOWY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</a:t>
          </a:r>
        </a:p>
      </xdr:txBody>
    </xdr:sp>
    <xdr:clientData/>
  </xdr:twoCellAnchor>
  <xdr:twoCellAnchor>
    <xdr:from>
      <xdr:col>5</xdr:col>
      <xdr:colOff>885825</xdr:colOff>
      <xdr:row>62</xdr:row>
      <xdr:rowOff>28575</xdr:rowOff>
    </xdr:from>
    <xdr:to>
      <xdr:col>7</xdr:col>
      <xdr:colOff>447675</xdr:colOff>
      <xdr:row>69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324850" y="12296775"/>
          <a:ext cx="28575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KOMENDANT / DYREKTOR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165</xdr:row>
      <xdr:rowOff>76200</xdr:rowOff>
    </xdr:from>
    <xdr:to>
      <xdr:col>4</xdr:col>
      <xdr:colOff>1114425</xdr:colOff>
      <xdr:row>173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05800" y="28232100"/>
          <a:ext cx="20574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GŁÓWNY KSIĘGOWY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</a:t>
          </a:r>
        </a:p>
      </xdr:txBody>
    </xdr:sp>
    <xdr:clientData/>
  </xdr:twoCellAnchor>
  <xdr:twoCellAnchor>
    <xdr:from>
      <xdr:col>6</xdr:col>
      <xdr:colOff>104775</xdr:colOff>
      <xdr:row>165</xdr:row>
      <xdr:rowOff>76200</xdr:rowOff>
    </xdr:from>
    <xdr:to>
      <xdr:col>7</xdr:col>
      <xdr:colOff>561975</xdr:colOff>
      <xdr:row>173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915900" y="28232100"/>
          <a:ext cx="22383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KOMENDANT / DYREKTOR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3248025</xdr:colOff>
      <xdr:row>23</xdr:row>
      <xdr:rowOff>85725</xdr:rowOff>
    </xdr:from>
    <xdr:to>
      <xdr:col>5</xdr:col>
      <xdr:colOff>523875</xdr:colOff>
      <xdr:row>27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86650" y="11753850"/>
          <a:ext cx="3000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GŁÓWNY KSIĘGOWY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</a:t>
          </a:r>
        </a:p>
      </xdr:txBody>
    </xdr:sp>
    <xdr:clientData/>
  </xdr:twoCellAnchor>
  <xdr:twoCellAnchor>
    <xdr:from>
      <xdr:col>9</xdr:col>
      <xdr:colOff>123825</xdr:colOff>
      <xdr:row>23</xdr:row>
      <xdr:rowOff>104775</xdr:rowOff>
    </xdr:from>
    <xdr:to>
      <xdr:col>12</xdr:col>
      <xdr:colOff>19050</xdr:colOff>
      <xdr:row>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725525" y="11772900"/>
          <a:ext cx="26955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KOMENDANT / DYREKTOR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pieczęć              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Data:..............................
</a:t>
          </a:r>
        </a:p>
      </xdr:txBody>
    </xdr:sp>
    <xdr:clientData/>
  </xdr:twoCellAnchor>
  <xdr:twoCellAnchor>
    <xdr:from>
      <xdr:col>3</xdr:col>
      <xdr:colOff>57150</xdr:colOff>
      <xdr:row>15</xdr:row>
      <xdr:rowOff>457200</xdr:rowOff>
    </xdr:from>
    <xdr:to>
      <xdr:col>3</xdr:col>
      <xdr:colOff>3714750</xdr:colOff>
      <xdr:row>15</xdr:row>
      <xdr:rowOff>457200</xdr:rowOff>
    </xdr:to>
    <xdr:sp>
      <xdr:nvSpPr>
        <xdr:cNvPr id="3" name="Łącznik prosty 24"/>
        <xdr:cNvSpPr>
          <a:spLocks/>
        </xdr:cNvSpPr>
      </xdr:nvSpPr>
      <xdr:spPr>
        <a:xfrm flipV="1">
          <a:off x="4295775" y="7315200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457200</xdr:rowOff>
    </xdr:from>
    <xdr:to>
      <xdr:col>3</xdr:col>
      <xdr:colOff>3705225</xdr:colOff>
      <xdr:row>16</xdr:row>
      <xdr:rowOff>457200</xdr:rowOff>
    </xdr:to>
    <xdr:sp>
      <xdr:nvSpPr>
        <xdr:cNvPr id="4" name="Łącznik prosty 25"/>
        <xdr:cNvSpPr>
          <a:spLocks/>
        </xdr:cNvSpPr>
      </xdr:nvSpPr>
      <xdr:spPr>
        <a:xfrm>
          <a:off x="4314825" y="8220075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447675</xdr:rowOff>
    </xdr:from>
    <xdr:to>
      <xdr:col>3</xdr:col>
      <xdr:colOff>3695700</xdr:colOff>
      <xdr:row>19</xdr:row>
      <xdr:rowOff>447675</xdr:rowOff>
    </xdr:to>
    <xdr:sp>
      <xdr:nvSpPr>
        <xdr:cNvPr id="5" name="Łącznik prosty 27"/>
        <xdr:cNvSpPr>
          <a:spLocks/>
        </xdr:cNvSpPr>
      </xdr:nvSpPr>
      <xdr:spPr>
        <a:xfrm>
          <a:off x="4305300" y="9667875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600075</xdr:rowOff>
    </xdr:from>
    <xdr:to>
      <xdr:col>3</xdr:col>
      <xdr:colOff>3429000</xdr:colOff>
      <xdr:row>20</xdr:row>
      <xdr:rowOff>600075</xdr:rowOff>
    </xdr:to>
    <xdr:sp>
      <xdr:nvSpPr>
        <xdr:cNvPr id="6" name="Łącznik prosty 28"/>
        <xdr:cNvSpPr>
          <a:spLocks/>
        </xdr:cNvSpPr>
      </xdr:nvSpPr>
      <xdr:spPr>
        <a:xfrm>
          <a:off x="4619625" y="10544175"/>
          <a:ext cx="3048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</xdr:colOff>
      <xdr:row>12</xdr:row>
      <xdr:rowOff>704850</xdr:rowOff>
    </xdr:from>
    <xdr:to>
      <xdr:col>3</xdr:col>
      <xdr:colOff>3648075</xdr:colOff>
      <xdr:row>12</xdr:row>
      <xdr:rowOff>704850</xdr:rowOff>
    </xdr:to>
    <xdr:sp>
      <xdr:nvSpPr>
        <xdr:cNvPr id="7" name="Łącznik prosty 25"/>
        <xdr:cNvSpPr>
          <a:spLocks/>
        </xdr:cNvSpPr>
      </xdr:nvSpPr>
      <xdr:spPr>
        <a:xfrm>
          <a:off x="4391025" y="5772150"/>
          <a:ext cx="3495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600075</xdr:rowOff>
    </xdr:from>
    <xdr:to>
      <xdr:col>3</xdr:col>
      <xdr:colOff>3724275</xdr:colOff>
      <xdr:row>11</xdr:row>
      <xdr:rowOff>600075</xdr:rowOff>
    </xdr:to>
    <xdr:sp>
      <xdr:nvSpPr>
        <xdr:cNvPr id="8" name="Łącznik prosty 25"/>
        <xdr:cNvSpPr>
          <a:spLocks/>
        </xdr:cNvSpPr>
      </xdr:nvSpPr>
      <xdr:spPr>
        <a:xfrm>
          <a:off x="4333875" y="44958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1000125</xdr:colOff>
      <xdr:row>8</xdr:row>
      <xdr:rowOff>342900</xdr:rowOff>
    </xdr:from>
    <xdr:to>
      <xdr:col>3</xdr:col>
      <xdr:colOff>2857500</xdr:colOff>
      <xdr:row>8</xdr:row>
      <xdr:rowOff>342900</xdr:rowOff>
    </xdr:to>
    <xdr:sp>
      <xdr:nvSpPr>
        <xdr:cNvPr id="9" name="Łącznik prosty 25"/>
        <xdr:cNvSpPr>
          <a:spLocks/>
        </xdr:cNvSpPr>
      </xdr:nvSpPr>
      <xdr:spPr>
        <a:xfrm>
          <a:off x="5238750" y="3009900"/>
          <a:ext cx="1847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190500</xdr:rowOff>
    </xdr:from>
    <xdr:to>
      <xdr:col>3</xdr:col>
      <xdr:colOff>3657600</xdr:colOff>
      <xdr:row>7</xdr:row>
      <xdr:rowOff>190500</xdr:rowOff>
    </xdr:to>
    <xdr:sp>
      <xdr:nvSpPr>
        <xdr:cNvPr id="10" name="Łącznik prosty 25"/>
        <xdr:cNvSpPr>
          <a:spLocks/>
        </xdr:cNvSpPr>
      </xdr:nvSpPr>
      <xdr:spPr>
        <a:xfrm>
          <a:off x="4352925" y="2171700"/>
          <a:ext cx="3543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161925</xdr:rowOff>
    </xdr:from>
    <xdr:to>
      <xdr:col>3</xdr:col>
      <xdr:colOff>3524250</xdr:colOff>
      <xdr:row>6</xdr:row>
      <xdr:rowOff>161925</xdr:rowOff>
    </xdr:to>
    <xdr:sp>
      <xdr:nvSpPr>
        <xdr:cNvPr id="11" name="Łącznik prosty 25"/>
        <xdr:cNvSpPr>
          <a:spLocks/>
        </xdr:cNvSpPr>
      </xdr:nvSpPr>
      <xdr:spPr>
        <a:xfrm>
          <a:off x="4552950" y="1333500"/>
          <a:ext cx="3209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85" zoomScaleSheetLayoutView="85" zoomScalePageLayoutView="0" workbookViewId="0" topLeftCell="A1">
      <pane xSplit="3" ySplit="5" topLeftCell="D5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L1" sqref="L1"/>
    </sheetView>
  </sheetViews>
  <sheetFormatPr defaultColWidth="9.00390625" defaultRowHeight="12.75"/>
  <cols>
    <col min="1" max="1" width="3.625" style="1" customWidth="1"/>
    <col min="2" max="2" width="5.00390625" style="2" customWidth="1"/>
    <col min="3" max="3" width="45.75390625" style="2" customWidth="1"/>
    <col min="4" max="8" width="21.625" style="2" customWidth="1"/>
    <col min="9" max="12" width="10.25390625" style="2" bestFit="1" customWidth="1"/>
    <col min="13" max="16384" width="9.125" style="2" customWidth="1"/>
  </cols>
  <sheetData>
    <row r="1" ht="16.5" customHeight="1">
      <c r="L1" s="87" t="s">
        <v>381</v>
      </c>
    </row>
    <row r="2" spans="1:12" ht="33.75" customHeight="1">
      <c r="A2" s="134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8" t="s">
        <v>120</v>
      </c>
      <c r="B3" s="137" t="s">
        <v>121</v>
      </c>
      <c r="C3" s="137"/>
      <c r="D3" s="136">
        <v>2018</v>
      </c>
      <c r="E3" s="136">
        <v>2019</v>
      </c>
      <c r="F3" s="135" t="s">
        <v>194</v>
      </c>
      <c r="G3" s="135"/>
      <c r="H3" s="135"/>
      <c r="I3" s="135" t="s">
        <v>195</v>
      </c>
      <c r="J3" s="135"/>
      <c r="K3" s="135"/>
      <c r="L3" s="135"/>
    </row>
    <row r="4" spans="1:12" ht="29.25" customHeight="1">
      <c r="A4" s="138"/>
      <c r="B4" s="137"/>
      <c r="C4" s="137"/>
      <c r="D4" s="136"/>
      <c r="E4" s="136"/>
      <c r="F4" s="18">
        <v>2020</v>
      </c>
      <c r="G4" s="18">
        <v>2021</v>
      </c>
      <c r="H4" s="18">
        <v>2022</v>
      </c>
      <c r="I4" s="19" t="s">
        <v>196</v>
      </c>
      <c r="J4" s="19" t="s">
        <v>254</v>
      </c>
      <c r="K4" s="19" t="s">
        <v>255</v>
      </c>
      <c r="L4" s="19" t="s">
        <v>343</v>
      </c>
    </row>
    <row r="5" spans="1:12" ht="12.75">
      <c r="A5" s="138"/>
      <c r="B5" s="11">
        <v>1</v>
      </c>
      <c r="C5" s="13">
        <v>2</v>
      </c>
      <c r="D5" s="11">
        <v>3</v>
      </c>
      <c r="E5" s="13">
        <v>4</v>
      </c>
      <c r="F5" s="11">
        <v>5</v>
      </c>
      <c r="G5" s="13">
        <v>6</v>
      </c>
      <c r="H5" s="11">
        <v>7</v>
      </c>
      <c r="I5" s="13">
        <v>8</v>
      </c>
      <c r="J5" s="11">
        <v>9</v>
      </c>
      <c r="K5" s="13">
        <v>10</v>
      </c>
      <c r="L5" s="11">
        <v>11</v>
      </c>
    </row>
    <row r="6" spans="1:12" ht="25.5">
      <c r="A6" s="10">
        <v>1</v>
      </c>
      <c r="B6" s="47" t="s">
        <v>0</v>
      </c>
      <c r="C6" s="31" t="s">
        <v>128</v>
      </c>
      <c r="D6" s="48">
        <f>D8+D9+D10+D11</f>
        <v>3070587.31</v>
      </c>
      <c r="E6" s="48">
        <f>E8+E9+E10+E11</f>
        <v>3308517.1599999997</v>
      </c>
      <c r="F6" s="48">
        <f>F8+F9+F10+F11</f>
        <v>3530000</v>
      </c>
      <c r="G6" s="48">
        <f>G8+G9+G10+G11</f>
        <v>3630000</v>
      </c>
      <c r="H6" s="48">
        <f>H8+H9+H10+H11</f>
        <v>3650000</v>
      </c>
      <c r="I6" s="20">
        <f>IF(ISERROR((E6/D6)-100%),"",((E6/D6)-100%))</f>
        <v>0.07748675610855682</v>
      </c>
      <c r="J6" s="20">
        <f>IF(ISERROR((F6/E6)-100%),"",((F6/E6)-100%))</f>
        <v>0.06694323447305317</v>
      </c>
      <c r="K6" s="20">
        <f>IF(ISERROR((G6/F6)-100%),"",((G6/F6)-100%))</f>
        <v>0.028328611898017053</v>
      </c>
      <c r="L6" s="20">
        <f>IF(ISERROR((H6/G6)-100%),"",((H6/G6)-100%))</f>
        <v>0.005509641873278293</v>
      </c>
    </row>
    <row r="7" spans="1:12" ht="12.75">
      <c r="A7" s="10">
        <v>2</v>
      </c>
      <c r="B7" s="10"/>
      <c r="C7" s="32" t="s">
        <v>147</v>
      </c>
      <c r="D7" s="14"/>
      <c r="E7" s="14"/>
      <c r="F7" s="14"/>
      <c r="G7" s="14"/>
      <c r="H7" s="14"/>
      <c r="I7" s="20">
        <f aca="true" t="shared" si="0" ref="I7:I60">IF(ISERROR((E7/D7)-100%),"",((E7/D7)-100%))</f>
      </c>
      <c r="J7" s="20">
        <f aca="true" t="shared" si="1" ref="J7:J60">IF(ISERROR((F7/E7)-100%),"",((F7/E7)-100%))</f>
      </c>
      <c r="K7" s="20">
        <f aca="true" t="shared" si="2" ref="K7:K60">IF(ISERROR((G7/F7)-100%),"",((G7/F7)-100%))</f>
      </c>
      <c r="L7" s="20">
        <f aca="true" t="shared" si="3" ref="L7:L60">IF(ISERROR((H7/G7)-100%),"",((H7/G7)-100%))</f>
      </c>
    </row>
    <row r="8" spans="1:12" ht="12.75">
      <c r="A8" s="10">
        <v>3</v>
      </c>
      <c r="B8" s="13" t="s">
        <v>2</v>
      </c>
      <c r="C8" s="32" t="s">
        <v>81</v>
      </c>
      <c r="D8" s="14">
        <v>3111433.91</v>
      </c>
      <c r="E8" s="14">
        <v>3340050.65</v>
      </c>
      <c r="F8" s="14">
        <v>3500000</v>
      </c>
      <c r="G8" s="14">
        <v>3600000</v>
      </c>
      <c r="H8" s="14">
        <v>3620000</v>
      </c>
      <c r="I8" s="20">
        <f t="shared" si="0"/>
        <v>0.07347632847518848</v>
      </c>
      <c r="J8" s="20">
        <f t="shared" si="1"/>
        <v>0.04788830073579886</v>
      </c>
      <c r="K8" s="20">
        <f t="shared" si="2"/>
        <v>0.02857142857142847</v>
      </c>
      <c r="L8" s="20">
        <f t="shared" si="3"/>
        <v>0.005555555555555536</v>
      </c>
    </row>
    <row r="9" spans="1:12" ht="25.5">
      <c r="A9" s="10">
        <v>4</v>
      </c>
      <c r="B9" s="10" t="s">
        <v>6</v>
      </c>
      <c r="C9" s="32" t="s">
        <v>129</v>
      </c>
      <c r="D9" s="14">
        <v>-40846.6</v>
      </c>
      <c r="E9" s="14">
        <v>-31533.49</v>
      </c>
      <c r="F9" s="14">
        <v>30000</v>
      </c>
      <c r="G9" s="14">
        <v>30000</v>
      </c>
      <c r="H9" s="14">
        <v>30000</v>
      </c>
      <c r="I9" s="20">
        <f t="shared" si="0"/>
        <v>-0.2280020858529228</v>
      </c>
      <c r="J9" s="20">
        <f t="shared" si="1"/>
        <v>-1.9513694805110375</v>
      </c>
      <c r="K9" s="20">
        <f t="shared" si="2"/>
        <v>0</v>
      </c>
      <c r="L9" s="20">
        <f t="shared" si="3"/>
        <v>0</v>
      </c>
    </row>
    <row r="10" spans="1:12" ht="25.5">
      <c r="A10" s="10">
        <v>5</v>
      </c>
      <c r="B10" s="10" t="s">
        <v>15</v>
      </c>
      <c r="C10" s="32" t="s">
        <v>82</v>
      </c>
      <c r="D10" s="14"/>
      <c r="E10" s="14"/>
      <c r="F10" s="14"/>
      <c r="G10" s="14"/>
      <c r="H10" s="14"/>
      <c r="I10" s="20">
        <f t="shared" si="0"/>
      </c>
      <c r="J10" s="20">
        <f t="shared" si="1"/>
      </c>
      <c r="K10" s="20">
        <f t="shared" si="2"/>
      </c>
      <c r="L10" s="20">
        <f t="shared" si="3"/>
      </c>
    </row>
    <row r="11" spans="1:12" ht="12.75">
      <c r="A11" s="10">
        <v>6</v>
      </c>
      <c r="B11" s="10" t="s">
        <v>18</v>
      </c>
      <c r="C11" s="32" t="s">
        <v>83</v>
      </c>
      <c r="D11" s="14"/>
      <c r="E11" s="14"/>
      <c r="F11" s="14"/>
      <c r="G11" s="14"/>
      <c r="H11" s="14"/>
      <c r="I11" s="20">
        <f t="shared" si="0"/>
      </c>
      <c r="J11" s="20">
        <f t="shared" si="1"/>
      </c>
      <c r="K11" s="20">
        <f t="shared" si="2"/>
      </c>
      <c r="L11" s="20">
        <f t="shared" si="3"/>
      </c>
    </row>
    <row r="12" spans="1:12" ht="12.75">
      <c r="A12" s="10">
        <v>7</v>
      </c>
      <c r="B12" s="47" t="s">
        <v>32</v>
      </c>
      <c r="C12" s="31" t="s">
        <v>84</v>
      </c>
      <c r="D12" s="48">
        <f>D13+D14+D15+D16+D18+D19+D21+D22</f>
        <v>3132584.78</v>
      </c>
      <c r="E12" s="48">
        <f>E13+E14+E15+E16+E18+E19+E21+E22</f>
        <v>3398183.9299999997</v>
      </c>
      <c r="F12" s="48">
        <f>F13+F14+F15+F16+F18+F19+F21+F22</f>
        <v>3587261.5</v>
      </c>
      <c r="G12" s="48">
        <f>G13+G14+G15+G16+G18+G19+G21+G22</f>
        <v>3690000</v>
      </c>
      <c r="H12" s="48">
        <f>H13+H14+H15+H16+H18+H19+H21+H22</f>
        <v>3710000</v>
      </c>
      <c r="I12" s="20">
        <f t="shared" si="0"/>
        <v>0.08478594153164476</v>
      </c>
      <c r="J12" s="20">
        <f t="shared" si="1"/>
        <v>0.055640769862624895</v>
      </c>
      <c r="K12" s="20">
        <f t="shared" si="2"/>
        <v>0.02863981340641053</v>
      </c>
      <c r="L12" s="20">
        <f t="shared" si="3"/>
        <v>0.005420054200542035</v>
      </c>
    </row>
    <row r="13" spans="1:12" ht="12.75">
      <c r="A13" s="10">
        <v>8</v>
      </c>
      <c r="B13" s="10" t="s">
        <v>2</v>
      </c>
      <c r="C13" s="32" t="s">
        <v>85</v>
      </c>
      <c r="D13" s="14">
        <v>129853.76</v>
      </c>
      <c r="E13" s="14">
        <v>193644.27</v>
      </c>
      <c r="F13" s="14">
        <v>200000</v>
      </c>
      <c r="G13" s="14">
        <v>210000</v>
      </c>
      <c r="H13" s="14">
        <v>220000</v>
      </c>
      <c r="I13" s="20">
        <f t="shared" si="0"/>
        <v>0.4912488479347845</v>
      </c>
      <c r="J13" s="20">
        <f t="shared" si="1"/>
        <v>0.032821678637844576</v>
      </c>
      <c r="K13" s="20">
        <f t="shared" si="2"/>
        <v>0.050000000000000044</v>
      </c>
      <c r="L13" s="20">
        <f t="shared" si="3"/>
        <v>0.04761904761904767</v>
      </c>
    </row>
    <row r="14" spans="1:12" ht="12.75">
      <c r="A14" s="10">
        <v>9</v>
      </c>
      <c r="B14" s="10" t="s">
        <v>6</v>
      </c>
      <c r="C14" s="32" t="s">
        <v>86</v>
      </c>
      <c r="D14" s="14">
        <v>145503.51</v>
      </c>
      <c r="E14" s="14">
        <v>158304.83</v>
      </c>
      <c r="F14" s="14">
        <v>175500</v>
      </c>
      <c r="G14" s="14">
        <v>180000</v>
      </c>
      <c r="H14" s="14">
        <v>180000</v>
      </c>
      <c r="I14" s="20">
        <f t="shared" si="0"/>
        <v>0.08797945836495602</v>
      </c>
      <c r="J14" s="20">
        <f t="shared" si="1"/>
        <v>0.10862062768394387</v>
      </c>
      <c r="K14" s="20">
        <f t="shared" si="2"/>
        <v>0.02564102564102555</v>
      </c>
      <c r="L14" s="20">
        <f t="shared" si="3"/>
        <v>0</v>
      </c>
    </row>
    <row r="15" spans="1:12" ht="12.75">
      <c r="A15" s="10">
        <v>10</v>
      </c>
      <c r="B15" s="10" t="s">
        <v>15</v>
      </c>
      <c r="C15" s="32" t="s">
        <v>87</v>
      </c>
      <c r="D15" s="14">
        <v>1397978.29</v>
      </c>
      <c r="E15" s="14">
        <v>1446845.09</v>
      </c>
      <c r="F15" s="14">
        <v>1466100</v>
      </c>
      <c r="G15" s="14">
        <v>1470000</v>
      </c>
      <c r="H15" s="14">
        <v>1470000</v>
      </c>
      <c r="I15" s="20">
        <f t="shared" si="0"/>
        <v>0.03495533539365625</v>
      </c>
      <c r="J15" s="20">
        <f t="shared" si="1"/>
        <v>0.013308204266705426</v>
      </c>
      <c r="K15" s="20">
        <f t="shared" si="2"/>
        <v>0.00266011868221816</v>
      </c>
      <c r="L15" s="20">
        <f t="shared" si="3"/>
        <v>0</v>
      </c>
    </row>
    <row r="16" spans="1:12" ht="12.75">
      <c r="A16" s="10">
        <v>11</v>
      </c>
      <c r="B16" s="10" t="s">
        <v>18</v>
      </c>
      <c r="C16" s="32" t="s">
        <v>130</v>
      </c>
      <c r="D16" s="14">
        <v>17251</v>
      </c>
      <c r="E16" s="14">
        <v>17661</v>
      </c>
      <c r="F16" s="14">
        <v>18000</v>
      </c>
      <c r="G16" s="14">
        <v>20000</v>
      </c>
      <c r="H16" s="14">
        <v>20000</v>
      </c>
      <c r="I16" s="20">
        <f t="shared" si="0"/>
        <v>0.02376673816010677</v>
      </c>
      <c r="J16" s="20">
        <f t="shared" si="1"/>
        <v>0.019194836079497124</v>
      </c>
      <c r="K16" s="20">
        <f t="shared" si="2"/>
        <v>0.11111111111111116</v>
      </c>
      <c r="L16" s="20">
        <f t="shared" si="3"/>
        <v>0</v>
      </c>
    </row>
    <row r="17" spans="1:12" ht="12.75">
      <c r="A17" s="10">
        <v>12</v>
      </c>
      <c r="B17" s="10" t="s">
        <v>116</v>
      </c>
      <c r="C17" s="32" t="s">
        <v>131</v>
      </c>
      <c r="D17" s="14"/>
      <c r="E17" s="14"/>
      <c r="F17" s="14"/>
      <c r="G17" s="14"/>
      <c r="H17" s="14"/>
      <c r="I17" s="20">
        <f t="shared" si="0"/>
      </c>
      <c r="J17" s="20">
        <f t="shared" si="1"/>
      </c>
      <c r="K17" s="20">
        <f t="shared" si="2"/>
      </c>
      <c r="L17" s="20">
        <f t="shared" si="3"/>
      </c>
    </row>
    <row r="18" spans="1:12" ht="12.75">
      <c r="A18" s="10">
        <v>13</v>
      </c>
      <c r="B18" s="10" t="s">
        <v>29</v>
      </c>
      <c r="C18" s="32" t="s">
        <v>88</v>
      </c>
      <c r="D18" s="14">
        <v>1186823.86</v>
      </c>
      <c r="E18" s="14">
        <v>1313279.92</v>
      </c>
      <c r="F18" s="14">
        <v>1426520</v>
      </c>
      <c r="G18" s="14">
        <v>1490000</v>
      </c>
      <c r="H18" s="14">
        <v>1500000</v>
      </c>
      <c r="I18" s="20">
        <f t="shared" si="0"/>
        <v>0.10654998122467796</v>
      </c>
      <c r="J18" s="20">
        <f t="shared" si="1"/>
        <v>0.08622691802064564</v>
      </c>
      <c r="K18" s="20">
        <f t="shared" si="2"/>
        <v>0.04449990185906971</v>
      </c>
      <c r="L18" s="20">
        <f t="shared" si="3"/>
        <v>0.006711409395973256</v>
      </c>
    </row>
    <row r="19" spans="1:12" ht="12.75">
      <c r="A19" s="10">
        <v>14</v>
      </c>
      <c r="B19" s="10" t="s">
        <v>55</v>
      </c>
      <c r="C19" s="32" t="s">
        <v>132</v>
      </c>
      <c r="D19" s="14">
        <v>240141.77</v>
      </c>
      <c r="E19" s="14">
        <v>256398.54</v>
      </c>
      <c r="F19" s="14">
        <v>285980</v>
      </c>
      <c r="G19" s="14">
        <v>300000</v>
      </c>
      <c r="H19" s="14">
        <v>300000</v>
      </c>
      <c r="I19" s="20">
        <f t="shared" si="0"/>
        <v>0.06769655274882003</v>
      </c>
      <c r="J19" s="20">
        <f t="shared" si="1"/>
        <v>0.11537296585230172</v>
      </c>
      <c r="K19" s="20">
        <f t="shared" si="2"/>
        <v>0.04902440730120983</v>
      </c>
      <c r="L19" s="20">
        <f t="shared" si="3"/>
        <v>0</v>
      </c>
    </row>
    <row r="20" spans="1:12" ht="12.75">
      <c r="A20" s="10">
        <v>15</v>
      </c>
      <c r="B20" s="10" t="s">
        <v>133</v>
      </c>
      <c r="C20" s="49" t="s">
        <v>134</v>
      </c>
      <c r="D20" s="14">
        <v>101920.72</v>
      </c>
      <c r="E20" s="14">
        <v>112384.25</v>
      </c>
      <c r="F20" s="14">
        <v>115000</v>
      </c>
      <c r="G20" s="14">
        <v>120000</v>
      </c>
      <c r="H20" s="14">
        <v>120000</v>
      </c>
      <c r="I20" s="20">
        <f t="shared" si="0"/>
        <v>0.10266342309983689</v>
      </c>
      <c r="J20" s="20">
        <f t="shared" si="1"/>
        <v>0.023275058560251916</v>
      </c>
      <c r="K20" s="20">
        <f t="shared" si="2"/>
        <v>0.04347826086956519</v>
      </c>
      <c r="L20" s="20">
        <f t="shared" si="3"/>
        <v>0</v>
      </c>
    </row>
    <row r="21" spans="1:12" ht="12.75">
      <c r="A21" s="10">
        <v>16</v>
      </c>
      <c r="B21" s="10" t="s">
        <v>89</v>
      </c>
      <c r="C21" s="32" t="s">
        <v>90</v>
      </c>
      <c r="D21" s="14">
        <v>15032.59</v>
      </c>
      <c r="E21" s="14">
        <v>12050.28</v>
      </c>
      <c r="F21" s="14">
        <v>15161.5</v>
      </c>
      <c r="G21" s="14">
        <v>20000</v>
      </c>
      <c r="H21" s="14">
        <v>20000</v>
      </c>
      <c r="I21" s="20">
        <f t="shared" si="0"/>
        <v>-0.1983896321259343</v>
      </c>
      <c r="J21" s="20">
        <f t="shared" si="1"/>
        <v>0.258186531765237</v>
      </c>
      <c r="K21" s="20">
        <f t="shared" si="2"/>
        <v>0.31913069287339635</v>
      </c>
      <c r="L21" s="20">
        <f t="shared" si="3"/>
        <v>0</v>
      </c>
    </row>
    <row r="22" spans="1:12" ht="12.75">
      <c r="A22" s="10">
        <v>17</v>
      </c>
      <c r="B22" s="10" t="s">
        <v>91</v>
      </c>
      <c r="C22" s="32" t="s">
        <v>92</v>
      </c>
      <c r="D22" s="14"/>
      <c r="E22" s="14"/>
      <c r="F22" s="14"/>
      <c r="G22" s="14"/>
      <c r="H22" s="14"/>
      <c r="I22" s="20">
        <f t="shared" si="0"/>
      </c>
      <c r="J22" s="20">
        <f t="shared" si="1"/>
      </c>
      <c r="K22" s="20">
        <f t="shared" si="2"/>
      </c>
      <c r="L22" s="20">
        <f t="shared" si="3"/>
      </c>
    </row>
    <row r="23" spans="1:12" ht="12.75">
      <c r="A23" s="10">
        <v>18</v>
      </c>
      <c r="B23" s="47" t="s">
        <v>93</v>
      </c>
      <c r="C23" s="31" t="s">
        <v>135</v>
      </c>
      <c r="D23" s="48">
        <f>D6-D12</f>
        <v>-61997.46999999974</v>
      </c>
      <c r="E23" s="48">
        <f>E6-E12</f>
        <v>-89666.77000000002</v>
      </c>
      <c r="F23" s="48">
        <f>F6-F12</f>
        <v>-57261.5</v>
      </c>
      <c r="G23" s="48">
        <f>G6-G12</f>
        <v>-60000</v>
      </c>
      <c r="H23" s="48">
        <f>H6-H12</f>
        <v>-60000</v>
      </c>
      <c r="I23" s="20">
        <f t="shared" si="0"/>
        <v>0.44629724406496574</v>
      </c>
      <c r="J23" s="20">
        <f t="shared" si="1"/>
        <v>-0.3613966467176192</v>
      </c>
      <c r="K23" s="20">
        <f t="shared" si="2"/>
        <v>0.047824454476393496</v>
      </c>
      <c r="L23" s="20">
        <f t="shared" si="3"/>
        <v>0</v>
      </c>
    </row>
    <row r="24" spans="1:12" ht="12.75">
      <c r="A24" s="10">
        <v>19</v>
      </c>
      <c r="B24" s="47" t="s">
        <v>94</v>
      </c>
      <c r="C24" s="31" t="s">
        <v>95</v>
      </c>
      <c r="D24" s="48">
        <f>D25+D26+D27+D28</f>
        <v>74703.5</v>
      </c>
      <c r="E24" s="48">
        <f>E25+E26+E27+E28</f>
        <v>116702.46</v>
      </c>
      <c r="F24" s="48">
        <f>F25+F26+F27+F28</f>
        <v>85720</v>
      </c>
      <c r="G24" s="48">
        <f>G25+G26+G27+G28</f>
        <v>80000</v>
      </c>
      <c r="H24" s="48">
        <f>H25+H26+H27+H28</f>
        <v>80000</v>
      </c>
      <c r="I24" s="20">
        <f t="shared" si="0"/>
        <v>0.56220873185326</v>
      </c>
      <c r="J24" s="20">
        <f t="shared" si="1"/>
        <v>-0.26548249282834313</v>
      </c>
      <c r="K24" s="20">
        <f t="shared" si="2"/>
        <v>-0.06672888474101724</v>
      </c>
      <c r="L24" s="20">
        <f t="shared" si="3"/>
        <v>0</v>
      </c>
    </row>
    <row r="25" spans="1:12" ht="25.5">
      <c r="A25" s="10">
        <v>20</v>
      </c>
      <c r="B25" s="10" t="s">
        <v>2</v>
      </c>
      <c r="C25" s="32" t="s">
        <v>136</v>
      </c>
      <c r="D25" s="14"/>
      <c r="E25" s="14"/>
      <c r="F25" s="14"/>
      <c r="G25" s="14"/>
      <c r="H25" s="14"/>
      <c r="I25" s="20">
        <f t="shared" si="0"/>
      </c>
      <c r="J25" s="20">
        <f t="shared" si="1"/>
      </c>
      <c r="K25" s="20">
        <f t="shared" si="2"/>
      </c>
      <c r="L25" s="20">
        <f t="shared" si="3"/>
      </c>
    </row>
    <row r="26" spans="1:12" ht="12.75">
      <c r="A26" s="10">
        <v>21</v>
      </c>
      <c r="B26" s="10" t="s">
        <v>6</v>
      </c>
      <c r="C26" s="32" t="s">
        <v>96</v>
      </c>
      <c r="D26" s="14">
        <v>7114</v>
      </c>
      <c r="E26" s="14">
        <v>6700</v>
      </c>
      <c r="F26" s="14">
        <v>9000</v>
      </c>
      <c r="G26" s="14"/>
      <c r="H26" s="14"/>
      <c r="I26" s="20">
        <f t="shared" si="0"/>
        <v>-0.05819510823727858</v>
      </c>
      <c r="J26" s="20">
        <f t="shared" si="1"/>
        <v>0.34328358208955234</v>
      </c>
      <c r="K26" s="20">
        <f t="shared" si="2"/>
        <v>-1</v>
      </c>
      <c r="L26" s="20">
        <f t="shared" si="3"/>
      </c>
    </row>
    <row r="27" spans="1:12" ht="12.75">
      <c r="A27" s="10">
        <v>22</v>
      </c>
      <c r="B27" s="10" t="s">
        <v>15</v>
      </c>
      <c r="C27" s="32" t="s">
        <v>100</v>
      </c>
      <c r="D27" s="14"/>
      <c r="E27" s="14"/>
      <c r="F27" s="14"/>
      <c r="G27" s="14"/>
      <c r="H27" s="14"/>
      <c r="I27" s="20">
        <f t="shared" si="0"/>
      </c>
      <c r="J27" s="20">
        <f t="shared" si="1"/>
      </c>
      <c r="K27" s="20">
        <f t="shared" si="2"/>
      </c>
      <c r="L27" s="20">
        <f t="shared" si="3"/>
      </c>
    </row>
    <row r="28" spans="1:12" ht="12.75">
      <c r="A28" s="10">
        <v>23</v>
      </c>
      <c r="B28" s="10" t="s">
        <v>18</v>
      </c>
      <c r="C28" s="32" t="s">
        <v>97</v>
      </c>
      <c r="D28" s="14">
        <v>67589.5</v>
      </c>
      <c r="E28" s="14">
        <v>110002.46</v>
      </c>
      <c r="F28" s="14">
        <v>76720</v>
      </c>
      <c r="G28" s="14">
        <v>80000</v>
      </c>
      <c r="H28" s="14">
        <v>80000</v>
      </c>
      <c r="I28" s="20">
        <f t="shared" si="0"/>
        <v>0.6275081188646165</v>
      </c>
      <c r="J28" s="20">
        <f t="shared" si="1"/>
        <v>-0.30256105181647763</v>
      </c>
      <c r="K28" s="20">
        <f t="shared" si="2"/>
        <v>0.04275286757038588</v>
      </c>
      <c r="L28" s="20">
        <f t="shared" si="3"/>
        <v>0</v>
      </c>
    </row>
    <row r="29" spans="1:12" ht="12.75">
      <c r="A29" s="10">
        <v>24</v>
      </c>
      <c r="B29" s="47" t="s">
        <v>98</v>
      </c>
      <c r="C29" s="31" t="s">
        <v>99</v>
      </c>
      <c r="D29" s="48">
        <f>D30+D31+D32</f>
        <v>535.18</v>
      </c>
      <c r="E29" s="48">
        <f>E30+E31+E32</f>
        <v>703.55</v>
      </c>
      <c r="F29" s="48">
        <f>F30+F31+F32</f>
        <v>0</v>
      </c>
      <c r="G29" s="48">
        <f>G30+G31+G32</f>
        <v>0</v>
      </c>
      <c r="H29" s="48">
        <f>H30+H31+H32</f>
        <v>0</v>
      </c>
      <c r="I29" s="20">
        <f t="shared" si="0"/>
        <v>0.31460443215366807</v>
      </c>
      <c r="J29" s="20">
        <f t="shared" si="1"/>
        <v>-1</v>
      </c>
      <c r="K29" s="20">
        <f t="shared" si="2"/>
      </c>
      <c r="L29" s="20">
        <f t="shared" si="3"/>
      </c>
    </row>
    <row r="30" spans="1:12" ht="25.5">
      <c r="A30" s="10">
        <v>25</v>
      </c>
      <c r="B30" s="10" t="s">
        <v>2</v>
      </c>
      <c r="C30" s="32" t="s">
        <v>137</v>
      </c>
      <c r="D30" s="14"/>
      <c r="E30" s="14"/>
      <c r="F30" s="14"/>
      <c r="G30" s="14"/>
      <c r="H30" s="14"/>
      <c r="I30" s="20">
        <f t="shared" si="0"/>
      </c>
      <c r="J30" s="20">
        <f t="shared" si="1"/>
      </c>
      <c r="K30" s="20">
        <f t="shared" si="2"/>
      </c>
      <c r="L30" s="20">
        <f t="shared" si="3"/>
      </c>
    </row>
    <row r="31" spans="1:12" ht="12.75">
      <c r="A31" s="10">
        <v>26</v>
      </c>
      <c r="B31" s="10" t="s">
        <v>6</v>
      </c>
      <c r="C31" s="32" t="s">
        <v>100</v>
      </c>
      <c r="D31" s="14"/>
      <c r="E31" s="14"/>
      <c r="F31" s="14"/>
      <c r="G31" s="14"/>
      <c r="H31" s="14"/>
      <c r="I31" s="20">
        <f t="shared" si="0"/>
      </c>
      <c r="J31" s="20">
        <f t="shared" si="1"/>
      </c>
      <c r="K31" s="20">
        <f t="shared" si="2"/>
      </c>
      <c r="L31" s="20">
        <f t="shared" si="3"/>
      </c>
    </row>
    <row r="32" spans="1:12" ht="12.75">
      <c r="A32" s="10">
        <v>27</v>
      </c>
      <c r="B32" s="10" t="s">
        <v>15</v>
      </c>
      <c r="C32" s="32" t="s">
        <v>101</v>
      </c>
      <c r="D32" s="14">
        <v>535.18</v>
      </c>
      <c r="E32" s="14">
        <v>703.55</v>
      </c>
      <c r="F32" s="14"/>
      <c r="G32" s="14"/>
      <c r="H32" s="14"/>
      <c r="I32" s="20">
        <f t="shared" si="0"/>
        <v>0.31460443215366807</v>
      </c>
      <c r="J32" s="20">
        <f t="shared" si="1"/>
        <v>-1</v>
      </c>
      <c r="K32" s="20">
        <f t="shared" si="2"/>
      </c>
      <c r="L32" s="20">
        <f t="shared" si="3"/>
      </c>
    </row>
    <row r="33" spans="1:12" ht="12.75">
      <c r="A33" s="10">
        <v>28</v>
      </c>
      <c r="B33" s="47" t="s">
        <v>102</v>
      </c>
      <c r="C33" s="31" t="s">
        <v>138</v>
      </c>
      <c r="D33" s="48">
        <f>D23+D24-D29</f>
        <v>12170.85000000026</v>
      </c>
      <c r="E33" s="48">
        <f>E23+E24-E29</f>
        <v>26332.13999999999</v>
      </c>
      <c r="F33" s="48">
        <f>F23+F24-F29</f>
        <v>28458.5</v>
      </c>
      <c r="G33" s="48">
        <f>G23+G24-G29</f>
        <v>20000</v>
      </c>
      <c r="H33" s="48">
        <f>H23+H24-H29</f>
        <v>20000</v>
      </c>
      <c r="I33" s="20">
        <f t="shared" si="0"/>
        <v>1.1635415768002586</v>
      </c>
      <c r="J33" s="20">
        <f t="shared" si="1"/>
        <v>0.08075150747337712</v>
      </c>
      <c r="K33" s="20">
        <f t="shared" si="2"/>
        <v>-0.2972222710262312</v>
      </c>
      <c r="L33" s="20">
        <f t="shared" si="3"/>
        <v>0</v>
      </c>
    </row>
    <row r="34" spans="1:12" ht="12.75">
      <c r="A34" s="10">
        <v>29</v>
      </c>
      <c r="B34" s="47" t="s">
        <v>103</v>
      </c>
      <c r="C34" s="31" t="s">
        <v>104</v>
      </c>
      <c r="D34" s="48">
        <f>D35+D40+D42+D44+D45</f>
        <v>1558.65</v>
      </c>
      <c r="E34" s="48">
        <f>E35+E40+E42+E44+E45</f>
        <v>919.13</v>
      </c>
      <c r="F34" s="48">
        <f>F35+F40+F42+F44+F45</f>
        <v>2000</v>
      </c>
      <c r="G34" s="48">
        <f>G35+G40+G42+G44+G45</f>
        <v>2000</v>
      </c>
      <c r="H34" s="48">
        <f>H35+H40+H42+H44+H45</f>
        <v>2000</v>
      </c>
      <c r="I34" s="20">
        <f t="shared" si="0"/>
        <v>-0.4103037885349502</v>
      </c>
      <c r="J34" s="20">
        <f t="shared" si="1"/>
        <v>1.1759707549530534</v>
      </c>
      <c r="K34" s="20">
        <f t="shared" si="2"/>
        <v>0</v>
      </c>
      <c r="L34" s="20">
        <f t="shared" si="3"/>
        <v>0</v>
      </c>
    </row>
    <row r="35" spans="1:12" ht="12.75">
      <c r="A35" s="10">
        <v>30</v>
      </c>
      <c r="B35" s="10" t="s">
        <v>2</v>
      </c>
      <c r="C35" s="32" t="s">
        <v>139</v>
      </c>
      <c r="D35" s="14"/>
      <c r="E35" s="14"/>
      <c r="F35" s="14"/>
      <c r="G35" s="14"/>
      <c r="H35" s="14"/>
      <c r="I35" s="20">
        <f t="shared" si="0"/>
      </c>
      <c r="J35" s="20">
        <f t="shared" si="1"/>
      </c>
      <c r="K35" s="20">
        <f t="shared" si="2"/>
      </c>
      <c r="L35" s="20">
        <f t="shared" si="3"/>
      </c>
    </row>
    <row r="36" spans="1:12" ht="12.75">
      <c r="A36" s="10">
        <v>31</v>
      </c>
      <c r="B36" s="13" t="s">
        <v>140</v>
      </c>
      <c r="C36" s="32" t="s">
        <v>141</v>
      </c>
      <c r="D36" s="14"/>
      <c r="E36" s="14"/>
      <c r="F36" s="14"/>
      <c r="G36" s="14"/>
      <c r="H36" s="14"/>
      <c r="I36" s="20">
        <f t="shared" si="0"/>
      </c>
      <c r="J36" s="20">
        <f t="shared" si="1"/>
      </c>
      <c r="K36" s="20">
        <f t="shared" si="2"/>
      </c>
      <c r="L36" s="20">
        <f t="shared" si="3"/>
      </c>
    </row>
    <row r="37" spans="1:12" ht="25.5">
      <c r="A37" s="10">
        <v>32</v>
      </c>
      <c r="B37" s="13" t="s">
        <v>142</v>
      </c>
      <c r="C37" s="32" t="s">
        <v>143</v>
      </c>
      <c r="D37" s="14"/>
      <c r="E37" s="14"/>
      <c r="F37" s="14"/>
      <c r="G37" s="14"/>
      <c r="H37" s="14"/>
      <c r="I37" s="20">
        <f t="shared" si="0"/>
      </c>
      <c r="J37" s="20">
        <f t="shared" si="1"/>
      </c>
      <c r="K37" s="20">
        <f t="shared" si="2"/>
      </c>
      <c r="L37" s="20">
        <f t="shared" si="3"/>
      </c>
    </row>
    <row r="38" spans="1:12" ht="12.75">
      <c r="A38" s="10">
        <v>33</v>
      </c>
      <c r="B38" s="13" t="s">
        <v>144</v>
      </c>
      <c r="C38" s="32" t="s">
        <v>145</v>
      </c>
      <c r="D38" s="14"/>
      <c r="E38" s="14"/>
      <c r="F38" s="14"/>
      <c r="G38" s="14"/>
      <c r="H38" s="14"/>
      <c r="I38" s="20">
        <f t="shared" si="0"/>
      </c>
      <c r="J38" s="20">
        <f t="shared" si="1"/>
      </c>
      <c r="K38" s="20">
        <f t="shared" si="2"/>
      </c>
      <c r="L38" s="20">
        <f t="shared" si="3"/>
      </c>
    </row>
    <row r="39" spans="1:12" ht="25.5">
      <c r="A39" s="10">
        <v>34</v>
      </c>
      <c r="B39" s="13" t="s">
        <v>142</v>
      </c>
      <c r="C39" s="32" t="s">
        <v>143</v>
      </c>
      <c r="D39" s="14"/>
      <c r="E39" s="14"/>
      <c r="F39" s="14"/>
      <c r="G39" s="14"/>
      <c r="H39" s="14"/>
      <c r="I39" s="20">
        <f t="shared" si="0"/>
      </c>
      <c r="J39" s="20">
        <f t="shared" si="1"/>
      </c>
      <c r="K39" s="20">
        <f t="shared" si="2"/>
      </c>
      <c r="L39" s="20">
        <f t="shared" si="3"/>
      </c>
    </row>
    <row r="40" spans="1:12" ht="12.75">
      <c r="A40" s="10">
        <v>35</v>
      </c>
      <c r="B40" s="10" t="s">
        <v>6</v>
      </c>
      <c r="C40" s="32" t="s">
        <v>146</v>
      </c>
      <c r="D40" s="14">
        <v>1558.65</v>
      </c>
      <c r="E40" s="14">
        <v>919.13</v>
      </c>
      <c r="F40" s="14">
        <v>2000</v>
      </c>
      <c r="G40" s="14">
        <v>2000</v>
      </c>
      <c r="H40" s="14">
        <v>2000</v>
      </c>
      <c r="I40" s="20">
        <f t="shared" si="0"/>
        <v>-0.4103037885349502</v>
      </c>
      <c r="J40" s="20">
        <f t="shared" si="1"/>
        <v>1.1759707549530534</v>
      </c>
      <c r="K40" s="20">
        <f t="shared" si="2"/>
        <v>0</v>
      </c>
      <c r="L40" s="20">
        <f t="shared" si="3"/>
        <v>0</v>
      </c>
    </row>
    <row r="41" spans="1:12" ht="12.75">
      <c r="A41" s="10">
        <v>36</v>
      </c>
      <c r="B41" s="13" t="s">
        <v>142</v>
      </c>
      <c r="C41" s="32" t="s">
        <v>147</v>
      </c>
      <c r="D41" s="14"/>
      <c r="E41" s="14"/>
      <c r="F41" s="14"/>
      <c r="G41" s="14"/>
      <c r="H41" s="14"/>
      <c r="I41" s="20">
        <f t="shared" si="0"/>
      </c>
      <c r="J41" s="20">
        <f t="shared" si="1"/>
      </c>
      <c r="K41" s="20">
        <f t="shared" si="2"/>
      </c>
      <c r="L41" s="20">
        <f t="shared" si="3"/>
      </c>
    </row>
    <row r="42" spans="1:12" ht="25.5">
      <c r="A42" s="10">
        <v>37</v>
      </c>
      <c r="B42" s="10" t="s">
        <v>15</v>
      </c>
      <c r="C42" s="32" t="s">
        <v>148</v>
      </c>
      <c r="D42" s="14"/>
      <c r="E42" s="14"/>
      <c r="F42" s="14"/>
      <c r="G42" s="14"/>
      <c r="H42" s="14"/>
      <c r="I42" s="20">
        <f t="shared" si="0"/>
      </c>
      <c r="J42" s="20">
        <f t="shared" si="1"/>
      </c>
      <c r="K42" s="20">
        <f t="shared" si="2"/>
      </c>
      <c r="L42" s="20">
        <f t="shared" si="3"/>
      </c>
    </row>
    <row r="43" spans="1:12" ht="12.75">
      <c r="A43" s="10">
        <v>38</v>
      </c>
      <c r="B43" s="10" t="s">
        <v>142</v>
      </c>
      <c r="C43" s="32" t="s">
        <v>149</v>
      </c>
      <c r="D43" s="14"/>
      <c r="E43" s="14"/>
      <c r="F43" s="14"/>
      <c r="G43" s="14"/>
      <c r="H43" s="14"/>
      <c r="I43" s="20">
        <f t="shared" si="0"/>
      </c>
      <c r="J43" s="20">
        <f t="shared" si="1"/>
      </c>
      <c r="K43" s="20">
        <f t="shared" si="2"/>
      </c>
      <c r="L43" s="20">
        <f t="shared" si="3"/>
      </c>
    </row>
    <row r="44" spans="1:12" ht="12.75">
      <c r="A44" s="10">
        <v>39</v>
      </c>
      <c r="B44" s="10" t="s">
        <v>18</v>
      </c>
      <c r="C44" s="32" t="s">
        <v>150</v>
      </c>
      <c r="D44" s="14"/>
      <c r="E44" s="14"/>
      <c r="F44" s="14"/>
      <c r="G44" s="14"/>
      <c r="H44" s="14"/>
      <c r="I44" s="20">
        <f t="shared" si="0"/>
      </c>
      <c r="J44" s="20">
        <f t="shared" si="1"/>
      </c>
      <c r="K44" s="20">
        <f t="shared" si="2"/>
      </c>
      <c r="L44" s="20">
        <f t="shared" si="3"/>
      </c>
    </row>
    <row r="45" spans="1:12" ht="12.75">
      <c r="A45" s="10">
        <v>40</v>
      </c>
      <c r="B45" s="10" t="s">
        <v>29</v>
      </c>
      <c r="C45" s="32" t="s">
        <v>105</v>
      </c>
      <c r="D45" s="14"/>
      <c r="E45" s="14"/>
      <c r="F45" s="14"/>
      <c r="G45" s="14"/>
      <c r="H45" s="14"/>
      <c r="I45" s="20">
        <f t="shared" si="0"/>
      </c>
      <c r="J45" s="20">
        <f t="shared" si="1"/>
      </c>
      <c r="K45" s="20">
        <f t="shared" si="2"/>
      </c>
      <c r="L45" s="20">
        <f t="shared" si="3"/>
      </c>
    </row>
    <row r="46" spans="1:12" ht="12.75">
      <c r="A46" s="10">
        <v>41</v>
      </c>
      <c r="B46" s="47" t="s">
        <v>106</v>
      </c>
      <c r="C46" s="31" t="s">
        <v>107</v>
      </c>
      <c r="D46" s="48">
        <f>D47+D49+D51+D52</f>
        <v>0</v>
      </c>
      <c r="E46" s="48">
        <f>E47+E49+E51+E52</f>
        <v>0</v>
      </c>
      <c r="F46" s="48">
        <f>F47+F49+F51+F52</f>
        <v>0</v>
      </c>
      <c r="G46" s="48">
        <f>G47+G49+G51+G52</f>
        <v>0</v>
      </c>
      <c r="H46" s="48">
        <f>H47+H49+H51+H52</f>
        <v>0</v>
      </c>
      <c r="I46" s="20">
        <f t="shared" si="0"/>
      </c>
      <c r="J46" s="20">
        <f t="shared" si="1"/>
      </c>
      <c r="K46" s="20">
        <f t="shared" si="2"/>
      </c>
      <c r="L46" s="20">
        <f t="shared" si="3"/>
      </c>
    </row>
    <row r="47" spans="1:12" ht="12.75">
      <c r="A47" s="10">
        <v>42</v>
      </c>
      <c r="B47" s="10" t="s">
        <v>2</v>
      </c>
      <c r="C47" s="32" t="s">
        <v>146</v>
      </c>
      <c r="D47" s="14"/>
      <c r="E47" s="14"/>
      <c r="F47" s="14"/>
      <c r="G47" s="14"/>
      <c r="H47" s="14"/>
      <c r="I47" s="20">
        <f t="shared" si="0"/>
      </c>
      <c r="J47" s="20">
        <f t="shared" si="1"/>
      </c>
      <c r="K47" s="20">
        <f t="shared" si="2"/>
      </c>
      <c r="L47" s="20">
        <f t="shared" si="3"/>
      </c>
    </row>
    <row r="48" spans="1:12" ht="12.75">
      <c r="A48" s="10">
        <v>43</v>
      </c>
      <c r="B48" s="10" t="s">
        <v>142</v>
      </c>
      <c r="C48" s="32" t="s">
        <v>147</v>
      </c>
      <c r="D48" s="14"/>
      <c r="E48" s="14"/>
      <c r="F48" s="14"/>
      <c r="G48" s="14"/>
      <c r="H48" s="14"/>
      <c r="I48" s="20">
        <f t="shared" si="0"/>
      </c>
      <c r="J48" s="20">
        <f t="shared" si="1"/>
      </c>
      <c r="K48" s="20">
        <f t="shared" si="2"/>
      </c>
      <c r="L48" s="20">
        <f t="shared" si="3"/>
      </c>
    </row>
    <row r="49" spans="1:12" ht="25.5">
      <c r="A49" s="10">
        <v>44</v>
      </c>
      <c r="B49" s="10" t="s">
        <v>6</v>
      </c>
      <c r="C49" s="32" t="s">
        <v>151</v>
      </c>
      <c r="D49" s="14"/>
      <c r="E49" s="14"/>
      <c r="F49" s="14"/>
      <c r="G49" s="14"/>
      <c r="H49" s="14"/>
      <c r="I49" s="20">
        <f t="shared" si="0"/>
      </c>
      <c r="J49" s="20">
        <f t="shared" si="1"/>
      </c>
      <c r="K49" s="20">
        <f t="shared" si="2"/>
      </c>
      <c r="L49" s="20">
        <f t="shared" si="3"/>
      </c>
    </row>
    <row r="50" spans="1:12" ht="12.75">
      <c r="A50" s="10">
        <v>45</v>
      </c>
      <c r="B50" s="10" t="s">
        <v>142</v>
      </c>
      <c r="C50" s="32" t="s">
        <v>149</v>
      </c>
      <c r="D50" s="14"/>
      <c r="E50" s="14"/>
      <c r="F50" s="14"/>
      <c r="G50" s="14"/>
      <c r="H50" s="14"/>
      <c r="I50" s="20">
        <f t="shared" si="0"/>
      </c>
      <c r="J50" s="20">
        <f t="shared" si="1"/>
      </c>
      <c r="K50" s="20">
        <f t="shared" si="2"/>
      </c>
      <c r="L50" s="20">
        <f t="shared" si="3"/>
      </c>
    </row>
    <row r="51" spans="1:12" ht="12.75">
      <c r="A51" s="10">
        <v>46</v>
      </c>
      <c r="B51" s="10" t="s">
        <v>15</v>
      </c>
      <c r="C51" s="49" t="s">
        <v>150</v>
      </c>
      <c r="D51" s="14"/>
      <c r="E51" s="14"/>
      <c r="F51" s="14"/>
      <c r="G51" s="14"/>
      <c r="H51" s="14"/>
      <c r="I51" s="20">
        <f t="shared" si="0"/>
      </c>
      <c r="J51" s="20">
        <f t="shared" si="1"/>
      </c>
      <c r="K51" s="20">
        <f t="shared" si="2"/>
      </c>
      <c r="L51" s="20">
        <f t="shared" si="3"/>
      </c>
    </row>
    <row r="52" spans="1:12" ht="12.75">
      <c r="A52" s="10">
        <v>47</v>
      </c>
      <c r="B52" s="10" t="s">
        <v>18</v>
      </c>
      <c r="C52" s="32" t="s">
        <v>105</v>
      </c>
      <c r="D52" s="59"/>
      <c r="E52" s="59"/>
      <c r="F52" s="59"/>
      <c r="G52" s="59"/>
      <c r="H52" s="59"/>
      <c r="I52" s="20">
        <f t="shared" si="0"/>
      </c>
      <c r="J52" s="20">
        <f t="shared" si="1"/>
      </c>
      <c r="K52" s="20">
        <f t="shared" si="2"/>
      </c>
      <c r="L52" s="20">
        <f t="shared" si="3"/>
      </c>
    </row>
    <row r="53" spans="1:12" ht="12.75">
      <c r="A53" s="10">
        <v>48</v>
      </c>
      <c r="B53" s="47" t="s">
        <v>108</v>
      </c>
      <c r="C53" s="31" t="s">
        <v>152</v>
      </c>
      <c r="D53" s="50">
        <f>D33+D34-D46</f>
        <v>13729.50000000026</v>
      </c>
      <c r="E53" s="50">
        <f>E33+E34-E46</f>
        <v>27251.26999999999</v>
      </c>
      <c r="F53" s="50">
        <f>F33+F34-F46</f>
        <v>30458.5</v>
      </c>
      <c r="G53" s="50">
        <f>G33+G34-G46</f>
        <v>22000</v>
      </c>
      <c r="H53" s="50">
        <f>H33+H34-H46</f>
        <v>22000</v>
      </c>
      <c r="I53" s="20">
        <f t="shared" si="0"/>
        <v>0.984869805892383</v>
      </c>
      <c r="J53" s="20">
        <f t="shared" si="1"/>
        <v>0.1176910287116899</v>
      </c>
      <c r="K53" s="20">
        <f t="shared" si="2"/>
        <v>-0.27770573074839533</v>
      </c>
      <c r="L53" s="20">
        <f t="shared" si="3"/>
        <v>0</v>
      </c>
    </row>
    <row r="54" spans="1:12" ht="12.75">
      <c r="A54" s="10">
        <v>49</v>
      </c>
      <c r="B54" s="47" t="s">
        <v>109</v>
      </c>
      <c r="C54" s="31" t="s">
        <v>112</v>
      </c>
      <c r="D54" s="60"/>
      <c r="E54" s="60"/>
      <c r="F54" s="60"/>
      <c r="G54" s="60"/>
      <c r="H54" s="60"/>
      <c r="I54" s="20">
        <f t="shared" si="0"/>
      </c>
      <c r="J54" s="20">
        <f t="shared" si="1"/>
      </c>
      <c r="K54" s="20">
        <f t="shared" si="2"/>
      </c>
      <c r="L54" s="20">
        <f t="shared" si="3"/>
      </c>
    </row>
    <row r="55" spans="1:12" ht="25.5">
      <c r="A55" s="10">
        <v>50</v>
      </c>
      <c r="B55" s="47" t="s">
        <v>110</v>
      </c>
      <c r="C55" s="31" t="s">
        <v>153</v>
      </c>
      <c r="D55" s="60"/>
      <c r="E55" s="60"/>
      <c r="F55" s="60"/>
      <c r="G55" s="60"/>
      <c r="H55" s="60"/>
      <c r="I55" s="20">
        <f t="shared" si="0"/>
      </c>
      <c r="J55" s="20">
        <f t="shared" si="1"/>
      </c>
      <c r="K55" s="20">
        <f t="shared" si="2"/>
      </c>
      <c r="L55" s="20">
        <f t="shared" si="3"/>
      </c>
    </row>
    <row r="56" spans="1:12" ht="12.75">
      <c r="A56" s="10">
        <v>51</v>
      </c>
      <c r="B56" s="47" t="s">
        <v>111</v>
      </c>
      <c r="C56" s="31" t="s">
        <v>154</v>
      </c>
      <c r="D56" s="51">
        <f>D53-D54-D55</f>
        <v>13729.50000000026</v>
      </c>
      <c r="E56" s="51">
        <f>E53-E54-E55</f>
        <v>27251.26999999999</v>
      </c>
      <c r="F56" s="51">
        <f>F53-F54-F55</f>
        <v>30458.5</v>
      </c>
      <c r="G56" s="51">
        <f>G53-G54-G55</f>
        <v>22000</v>
      </c>
      <c r="H56" s="51">
        <f>H53-H54-H55</f>
        <v>22000</v>
      </c>
      <c r="I56" s="20">
        <f t="shared" si="0"/>
        <v>0.984869805892383</v>
      </c>
      <c r="J56" s="20">
        <f t="shared" si="1"/>
        <v>0.1176910287116899</v>
      </c>
      <c r="K56" s="20">
        <f t="shared" si="2"/>
        <v>-0.27770573074839533</v>
      </c>
      <c r="L56" s="20">
        <f t="shared" si="3"/>
        <v>0</v>
      </c>
    </row>
    <row r="57" spans="1:12" ht="12.75">
      <c r="A57" s="52"/>
      <c r="B57" s="53"/>
      <c r="C57" s="54"/>
      <c r="D57" s="55"/>
      <c r="E57" s="55"/>
      <c r="F57" s="55"/>
      <c r="G57" s="55"/>
      <c r="H57" s="55"/>
      <c r="I57" s="21">
        <f t="shared" si="0"/>
      </c>
      <c r="J57" s="21">
        <f t="shared" si="1"/>
      </c>
      <c r="K57" s="21">
        <f t="shared" si="2"/>
      </c>
      <c r="L57" s="21">
        <f t="shared" si="3"/>
      </c>
    </row>
    <row r="58" spans="1:12" ht="12.75">
      <c r="A58" s="10">
        <v>52</v>
      </c>
      <c r="B58" s="47"/>
      <c r="C58" s="56" t="s">
        <v>117</v>
      </c>
      <c r="D58" s="57">
        <f>D6+D24+D34</f>
        <v>3146849.46</v>
      </c>
      <c r="E58" s="57">
        <f>E6+E24+E34</f>
        <v>3426138.7499999995</v>
      </c>
      <c r="F58" s="57">
        <f>F6+F24+F34</f>
        <v>3617720</v>
      </c>
      <c r="G58" s="57">
        <f>G6+G24+G34</f>
        <v>3712000</v>
      </c>
      <c r="H58" s="57">
        <f>H6+H24+H34</f>
        <v>3732000</v>
      </c>
      <c r="I58" s="20">
        <f t="shared" si="0"/>
        <v>0.08875203391521613</v>
      </c>
      <c r="J58" s="20">
        <f t="shared" si="1"/>
        <v>0.05591753982526271</v>
      </c>
      <c r="K58" s="20">
        <f t="shared" si="2"/>
        <v>0.026060612761628965</v>
      </c>
      <c r="L58" s="20">
        <f t="shared" si="3"/>
        <v>0.005387931034482651</v>
      </c>
    </row>
    <row r="59" spans="1:12" ht="12.75">
      <c r="A59" s="10">
        <v>53</v>
      </c>
      <c r="B59" s="47"/>
      <c r="C59" s="56" t="s">
        <v>118</v>
      </c>
      <c r="D59" s="57">
        <f>D12+D29+D46+D54+D55</f>
        <v>3133119.96</v>
      </c>
      <c r="E59" s="57">
        <f>E12+E29+E46+E54+E55</f>
        <v>3398887.4799999995</v>
      </c>
      <c r="F59" s="57">
        <f>F12+F29+F46+F54+F55</f>
        <v>3587261.5</v>
      </c>
      <c r="G59" s="57">
        <f>G12+G29+G46+G54+G55</f>
        <v>3690000</v>
      </c>
      <c r="H59" s="57">
        <f>H12+H29+H46+H54+H55</f>
        <v>3710000</v>
      </c>
      <c r="I59" s="20">
        <f t="shared" si="0"/>
        <v>0.0848251976920793</v>
      </c>
      <c r="J59" s="20">
        <f t="shared" si="1"/>
        <v>0.05542225834436887</v>
      </c>
      <c r="K59" s="20">
        <f t="shared" si="2"/>
        <v>0.02863981340641053</v>
      </c>
      <c r="L59" s="20">
        <f t="shared" si="3"/>
        <v>0.005420054200542035</v>
      </c>
    </row>
    <row r="60" spans="1:12" ht="12.75">
      <c r="A60" s="10">
        <v>54</v>
      </c>
      <c r="B60" s="13"/>
      <c r="C60" s="58" t="s">
        <v>119</v>
      </c>
      <c r="D60" s="51">
        <f>D58-D59</f>
        <v>13729.5</v>
      </c>
      <c r="E60" s="51">
        <f>E58-E59</f>
        <v>27251.27000000002</v>
      </c>
      <c r="F60" s="51">
        <f>F58-F59</f>
        <v>30458.5</v>
      </c>
      <c r="G60" s="51">
        <f>G58-G59</f>
        <v>22000</v>
      </c>
      <c r="H60" s="51">
        <f>H58-H59</f>
        <v>22000</v>
      </c>
      <c r="I60" s="20">
        <f t="shared" si="0"/>
        <v>0.9848698058924228</v>
      </c>
      <c r="J60" s="20">
        <f t="shared" si="1"/>
        <v>0.11769102871168857</v>
      </c>
      <c r="K60" s="20">
        <f t="shared" si="2"/>
        <v>-0.27770573074839533</v>
      </c>
      <c r="L60" s="20">
        <f t="shared" si="3"/>
        <v>0</v>
      </c>
    </row>
    <row r="61" spans="1:4" ht="19.5" customHeight="1">
      <c r="A61" s="7" t="s">
        <v>358</v>
      </c>
      <c r="B61" s="7"/>
      <c r="C61" s="7"/>
      <c r="D61" s="7"/>
    </row>
    <row r="62" spans="1:4" ht="12.75">
      <c r="A62" s="2"/>
      <c r="B62" s="5"/>
      <c r="C62" s="6" t="s">
        <v>344</v>
      </c>
      <c r="D62" s="6"/>
    </row>
    <row r="63" spans="1:3" ht="12.75">
      <c r="A63" s="2"/>
      <c r="C63" s="2" t="s">
        <v>345</v>
      </c>
    </row>
    <row r="64" spans="1:3" ht="12.75">
      <c r="A64" s="2"/>
      <c r="C64" s="127" t="s">
        <v>346</v>
      </c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</sheetData>
  <sheetProtection password="CB63" sheet="1"/>
  <mergeCells count="7">
    <mergeCell ref="A2:L2"/>
    <mergeCell ref="I3:L3"/>
    <mergeCell ref="F3:H3"/>
    <mergeCell ref="E3:E4"/>
    <mergeCell ref="D3:D4"/>
    <mergeCell ref="B3:C4"/>
    <mergeCell ref="A3:A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headerFooter alignWithMargins="0">
    <oddHeader>&amp;R
</oddHeader>
    <oddFooter>&amp;Rstrona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2" width="17.125" style="0" customWidth="1"/>
    <col min="3" max="3" width="17.00390625" style="0" customWidth="1"/>
    <col min="4" max="4" width="15.875" style="0" customWidth="1"/>
    <col min="5" max="5" width="18.75390625" style="0" customWidth="1"/>
    <col min="6" max="6" width="19.75390625" style="0" customWidth="1"/>
  </cols>
  <sheetData>
    <row r="2" spans="1:6" ht="29.25" customHeight="1" thickBot="1">
      <c r="A2" s="184" t="s">
        <v>383</v>
      </c>
      <c r="B2" s="184"/>
      <c r="C2" s="184"/>
      <c r="D2" s="184"/>
      <c r="E2" s="184"/>
      <c r="F2" s="184"/>
    </row>
    <row r="3" spans="1:2" ht="15">
      <c r="A3" s="94"/>
      <c r="B3" s="94"/>
    </row>
    <row r="4" spans="1:6" ht="43.5" customHeight="1">
      <c r="A4" s="185" t="s">
        <v>280</v>
      </c>
      <c r="B4" s="188" t="s">
        <v>281</v>
      </c>
      <c r="C4" s="189"/>
      <c r="D4" s="185" t="s">
        <v>278</v>
      </c>
      <c r="E4" s="185" t="s">
        <v>282</v>
      </c>
      <c r="F4" s="177" t="s">
        <v>283</v>
      </c>
    </row>
    <row r="5" spans="1:6" ht="15" customHeight="1" hidden="1">
      <c r="A5" s="186"/>
      <c r="B5" s="190"/>
      <c r="C5" s="191"/>
      <c r="D5" s="186"/>
      <c r="E5" s="186"/>
      <c r="F5" s="177"/>
    </row>
    <row r="6" spans="1:6" ht="25.5">
      <c r="A6" s="187"/>
      <c r="B6" s="89" t="s">
        <v>284</v>
      </c>
      <c r="C6" s="89" t="s">
        <v>285</v>
      </c>
      <c r="D6" s="187"/>
      <c r="E6" s="187"/>
      <c r="F6" s="177"/>
    </row>
    <row r="7" spans="1:6" ht="12.75">
      <c r="A7" s="131">
        <v>1</v>
      </c>
      <c r="B7" s="130">
        <v>2</v>
      </c>
      <c r="C7" s="130">
        <v>3</v>
      </c>
      <c r="D7" s="131">
        <v>4</v>
      </c>
      <c r="E7" s="131">
        <v>5</v>
      </c>
      <c r="F7" s="129">
        <v>6</v>
      </c>
    </row>
    <row r="8" spans="1:6" ht="15">
      <c r="A8" s="132" t="s">
        <v>360</v>
      </c>
      <c r="B8" s="132">
        <v>73505.06</v>
      </c>
      <c r="C8" s="132">
        <v>70295</v>
      </c>
      <c r="D8" s="132">
        <v>65797.98</v>
      </c>
      <c r="E8" s="132">
        <f>B8-D8</f>
        <v>7707.080000000002</v>
      </c>
      <c r="F8" s="132">
        <v>1359</v>
      </c>
    </row>
    <row r="9" spans="1:6" ht="15">
      <c r="A9" s="132" t="s">
        <v>361</v>
      </c>
      <c r="B9" s="132">
        <v>152157.13</v>
      </c>
      <c r="C9" s="132">
        <v>150071.11</v>
      </c>
      <c r="D9" s="132">
        <v>77204.46</v>
      </c>
      <c r="E9" s="132">
        <f aca="true" t="shared" si="0" ref="E9:E19">B9-D9</f>
        <v>74952.67</v>
      </c>
      <c r="F9" s="132">
        <v>2204</v>
      </c>
    </row>
    <row r="10" spans="1:6" ht="15">
      <c r="A10" s="132" t="s">
        <v>362</v>
      </c>
      <c r="B10" s="132">
        <v>170077.18</v>
      </c>
      <c r="C10" s="132">
        <v>168336.8</v>
      </c>
      <c r="D10" s="132">
        <v>155510.81</v>
      </c>
      <c r="E10" s="132">
        <f t="shared" si="0"/>
        <v>14566.369999999995</v>
      </c>
      <c r="F10" s="132">
        <v>1955</v>
      </c>
    </row>
    <row r="11" spans="1:6" ht="15">
      <c r="A11" s="132" t="s">
        <v>363</v>
      </c>
      <c r="B11" s="132">
        <v>1570375.45</v>
      </c>
      <c r="C11" s="132">
        <v>1456302.88</v>
      </c>
      <c r="D11" s="132">
        <v>1458419.15</v>
      </c>
      <c r="E11" s="132">
        <f t="shared" si="0"/>
        <v>111956.30000000005</v>
      </c>
      <c r="F11" s="132">
        <v>13042</v>
      </c>
    </row>
    <row r="12" spans="1:6" ht="15">
      <c r="A12" s="132" t="s">
        <v>364</v>
      </c>
      <c r="B12" s="132">
        <v>131493.26</v>
      </c>
      <c r="C12" s="132">
        <v>128643.1</v>
      </c>
      <c r="D12" s="132">
        <v>86885.97</v>
      </c>
      <c r="E12" s="132">
        <f t="shared" si="0"/>
        <v>44607.29000000001</v>
      </c>
      <c r="F12" s="132">
        <v>1594</v>
      </c>
    </row>
    <row r="13" spans="1:6" ht="15">
      <c r="A13" s="132" t="s">
        <v>365</v>
      </c>
      <c r="B13" s="132">
        <v>124389.38</v>
      </c>
      <c r="C13" s="132">
        <v>123833.13</v>
      </c>
      <c r="D13" s="132">
        <v>93786.11</v>
      </c>
      <c r="E13" s="132">
        <f t="shared" si="0"/>
        <v>30603.270000000004</v>
      </c>
      <c r="F13" s="132">
        <v>2819</v>
      </c>
    </row>
    <row r="14" spans="1:6" ht="15">
      <c r="A14" s="132" t="s">
        <v>366</v>
      </c>
      <c r="B14" s="132">
        <v>92861.26</v>
      </c>
      <c r="C14" s="132">
        <v>91042.12</v>
      </c>
      <c r="D14" s="132">
        <v>42792.97</v>
      </c>
      <c r="E14" s="132">
        <f t="shared" si="0"/>
        <v>50068.28999999999</v>
      </c>
      <c r="F14" s="132">
        <v>1861</v>
      </c>
    </row>
    <row r="15" spans="1:6" ht="15">
      <c r="A15" s="132" t="s">
        <v>367</v>
      </c>
      <c r="B15" s="132">
        <v>139236.18</v>
      </c>
      <c r="C15" s="132">
        <v>137208.8</v>
      </c>
      <c r="D15" s="132">
        <v>74879.57</v>
      </c>
      <c r="E15" s="132">
        <f t="shared" si="0"/>
        <v>64356.609999999986</v>
      </c>
      <c r="F15" s="132">
        <v>1507</v>
      </c>
    </row>
    <row r="16" spans="1:6" ht="15">
      <c r="A16" s="132" t="s">
        <v>368</v>
      </c>
      <c r="B16" s="132">
        <v>15013.47</v>
      </c>
      <c r="C16" s="132">
        <v>14867.12</v>
      </c>
      <c r="D16" s="132">
        <v>1048.14</v>
      </c>
      <c r="E16" s="132">
        <f t="shared" si="0"/>
        <v>13965.33</v>
      </c>
      <c r="F16" s="132">
        <v>375</v>
      </c>
    </row>
    <row r="17" spans="1:6" ht="15">
      <c r="A17" s="132" t="s">
        <v>369</v>
      </c>
      <c r="B17" s="132">
        <v>77234.13</v>
      </c>
      <c r="C17" s="132">
        <v>76848.56</v>
      </c>
      <c r="D17" s="132">
        <v>45999.71</v>
      </c>
      <c r="E17" s="132">
        <f t="shared" si="0"/>
        <v>31234.420000000006</v>
      </c>
      <c r="F17" s="132">
        <v>1107</v>
      </c>
    </row>
    <row r="18" spans="1:6" ht="15">
      <c r="A18" s="132" t="s">
        <v>370</v>
      </c>
      <c r="B18" s="132">
        <v>163956</v>
      </c>
      <c r="C18" s="132">
        <v>163586</v>
      </c>
      <c r="D18" s="132">
        <v>150349.58</v>
      </c>
      <c r="E18" s="132">
        <f t="shared" si="0"/>
        <v>13606.420000000013</v>
      </c>
      <c r="F18" s="132">
        <v>20275</v>
      </c>
    </row>
    <row r="19" spans="1:6" ht="15">
      <c r="A19" s="132" t="s">
        <v>371</v>
      </c>
      <c r="B19" s="132">
        <v>249378.35</v>
      </c>
      <c r="C19" s="132">
        <v>246081.77</v>
      </c>
      <c r="D19" s="132">
        <v>193952.15</v>
      </c>
      <c r="E19" s="132">
        <f t="shared" si="0"/>
        <v>55426.20000000001</v>
      </c>
      <c r="F19" s="132">
        <v>1811</v>
      </c>
    </row>
    <row r="20" spans="1:6" ht="15">
      <c r="A20" s="132" t="s">
        <v>372</v>
      </c>
      <c r="B20" s="132">
        <f>SUM(B8:B19)</f>
        <v>2959676.85</v>
      </c>
      <c r="C20" s="132">
        <f>SUM(C8:C19)</f>
        <v>2827116.39</v>
      </c>
      <c r="D20" s="132">
        <f>SUM(D8:D19)</f>
        <v>2446626.6</v>
      </c>
      <c r="E20" s="132">
        <f>SUM(E8:E19)</f>
        <v>513050.25000000006</v>
      </c>
      <c r="F20" s="132">
        <f>SUM(F8:F19)</f>
        <v>49909</v>
      </c>
    </row>
    <row r="21" spans="1:6" ht="15">
      <c r="A21" s="132"/>
      <c r="B21" s="132"/>
      <c r="C21" s="132"/>
      <c r="D21" s="132"/>
      <c r="E21" s="132"/>
      <c r="F21" s="132"/>
    </row>
  </sheetData>
  <sheetProtection/>
  <mergeCells count="6">
    <mergeCell ref="A2:F2"/>
    <mergeCell ref="A4:A6"/>
    <mergeCell ref="B4:C5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70" zoomScaleSheetLayoutView="70" zoomScalePageLayoutView="0" workbookViewId="0" topLeftCell="A1">
      <pane xSplit="3" ySplit="5" topLeftCell="D25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57" sqref="C57"/>
    </sheetView>
  </sheetViews>
  <sheetFormatPr defaultColWidth="9.00390625" defaultRowHeight="12.75"/>
  <cols>
    <col min="1" max="1" width="4.625" style="3" customWidth="1"/>
    <col min="2" max="2" width="4.00390625" style="3" customWidth="1"/>
    <col min="3" max="3" width="89.375" style="4" customWidth="1"/>
    <col min="4" max="4" width="23.375" style="4" customWidth="1"/>
    <col min="5" max="8" width="23.375" style="2" customWidth="1"/>
    <col min="9" max="16384" width="9.125" style="2" customWidth="1"/>
  </cols>
  <sheetData>
    <row r="1" ht="22.5" customHeight="1">
      <c r="L1" s="87" t="s">
        <v>373</v>
      </c>
    </row>
    <row r="2" spans="1:12" s="12" customFormat="1" ht="21" customHeight="1">
      <c r="A2" s="134" t="s">
        <v>197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12" customFormat="1" ht="15.75" customHeight="1">
      <c r="A3" s="138" t="s">
        <v>120</v>
      </c>
      <c r="B3" s="137" t="s">
        <v>121</v>
      </c>
      <c r="C3" s="137"/>
      <c r="D3" s="136">
        <v>2018</v>
      </c>
      <c r="E3" s="136">
        <v>2019</v>
      </c>
      <c r="F3" s="135" t="s">
        <v>194</v>
      </c>
      <c r="G3" s="135"/>
      <c r="H3" s="135"/>
      <c r="I3" s="135" t="s">
        <v>195</v>
      </c>
      <c r="J3" s="135"/>
      <c r="K3" s="135"/>
      <c r="L3" s="135"/>
    </row>
    <row r="4" spans="1:12" s="12" customFormat="1" ht="30.75" customHeight="1">
      <c r="A4" s="138"/>
      <c r="B4" s="137"/>
      <c r="C4" s="137"/>
      <c r="D4" s="136"/>
      <c r="E4" s="136"/>
      <c r="F4" s="18">
        <v>2020</v>
      </c>
      <c r="G4" s="18">
        <v>2021</v>
      </c>
      <c r="H4" s="18">
        <v>2022</v>
      </c>
      <c r="I4" s="19" t="s">
        <v>196</v>
      </c>
      <c r="J4" s="19" t="s">
        <v>254</v>
      </c>
      <c r="K4" s="19" t="s">
        <v>255</v>
      </c>
      <c r="L4" s="19" t="s">
        <v>343</v>
      </c>
    </row>
    <row r="5" spans="1:12" s="12" customFormat="1" ht="13.5" customHeight="1">
      <c r="A5" s="138"/>
      <c r="B5" s="11">
        <v>1</v>
      </c>
      <c r="C5" s="13">
        <v>2</v>
      </c>
      <c r="D5" s="11">
        <v>3</v>
      </c>
      <c r="E5" s="13">
        <v>4</v>
      </c>
      <c r="F5" s="11">
        <v>5</v>
      </c>
      <c r="G5" s="13">
        <v>6</v>
      </c>
      <c r="H5" s="11">
        <v>7</v>
      </c>
      <c r="I5" s="13">
        <v>8</v>
      </c>
      <c r="J5" s="11">
        <v>9</v>
      </c>
      <c r="K5" s="13">
        <v>10</v>
      </c>
      <c r="L5" s="11">
        <v>11</v>
      </c>
    </row>
    <row r="6" spans="1:12" ht="17.25" customHeight="1">
      <c r="A6" s="143" t="s">
        <v>115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2.75">
      <c r="A7" s="10">
        <v>1</v>
      </c>
      <c r="B7" s="30" t="s">
        <v>0</v>
      </c>
      <c r="C7" s="31" t="s">
        <v>1</v>
      </c>
      <c r="D7" s="17">
        <f>SUM(D8,D13,D22,D26,D46)</f>
        <v>2961695.2199999997</v>
      </c>
      <c r="E7" s="17">
        <f>SUM(E8,E13,E22,E26,E46)</f>
        <v>2892220.65</v>
      </c>
      <c r="F7" s="17">
        <f>SUM(F8,F13,F22,F26,F46)</f>
        <v>2851884.36</v>
      </c>
      <c r="G7" s="17">
        <f>SUM(G8,G13,G22,G26,G46)</f>
        <v>2794832.55</v>
      </c>
      <c r="H7" s="17">
        <f>SUM(H8,H13,H22,H26,H46)</f>
        <v>2711905.45</v>
      </c>
      <c r="I7" s="20">
        <f>IF(ISERROR((E7/D7)-100%),"",((E7/D7)-100%))</f>
        <v>-0.02345770406449854</v>
      </c>
      <c r="J7" s="20">
        <f>IF(ISERROR((F7/E7)-100%),"",((F7/E7)-100%))</f>
        <v>-0.013946477423843917</v>
      </c>
      <c r="K7" s="20">
        <f>IF(ISERROR((G7/F7)-100%),"",((G7/F7)-100%))</f>
        <v>-0.020004952094200612</v>
      </c>
      <c r="L7" s="20">
        <f>IF(ISERROR((H7/G7)-100%),"",((H7/G7)-100%))</f>
        <v>-0.029671580860899716</v>
      </c>
    </row>
    <row r="8" spans="1:12" ht="12.75">
      <c r="A8" s="10">
        <v>2</v>
      </c>
      <c r="B8" s="11" t="s">
        <v>2</v>
      </c>
      <c r="C8" s="31" t="s">
        <v>3</v>
      </c>
      <c r="D8" s="17">
        <f>D9+D10+D11+D12</f>
        <v>3521.25</v>
      </c>
      <c r="E8" s="17">
        <f>E9+E10+E11+E12</f>
        <v>3143.25</v>
      </c>
      <c r="F8" s="17">
        <f>F9+F10+F11+F12</f>
        <v>3048.75</v>
      </c>
      <c r="G8" s="17">
        <f>G9+G10+G11+G12</f>
        <v>2670.75</v>
      </c>
      <c r="H8" s="17">
        <f>H9+H10+H11+H12</f>
        <v>2292.75</v>
      </c>
      <c r="I8" s="20">
        <f aca="true" t="shared" si="0" ref="I8:I71">IF(ISERROR((E8/D8)-100%),"",((E8/D8)-100%))</f>
        <v>-0.10734824281150157</v>
      </c>
      <c r="J8" s="20">
        <f aca="true" t="shared" si="1" ref="J8:J71">IF(ISERROR((F8/E8)-100%),"",((F8/E8)-100%))</f>
        <v>-0.030064423765211123</v>
      </c>
      <c r="K8" s="20">
        <f aca="true" t="shared" si="2" ref="K8:K71">IF(ISERROR((G8/F8)-100%),"",((G8/F8)-100%))</f>
        <v>-0.12398523985239851</v>
      </c>
      <c r="L8" s="20">
        <f aca="true" t="shared" si="3" ref="L8:L71">IF(ISERROR((H8/G8)-100%),"",((H8/G8)-100%))</f>
        <v>-0.1415332771693345</v>
      </c>
    </row>
    <row r="9" spans="1:12" ht="12.75">
      <c r="A9" s="10">
        <v>3</v>
      </c>
      <c r="B9" s="11"/>
      <c r="C9" s="32" t="s">
        <v>155</v>
      </c>
      <c r="D9" s="15"/>
      <c r="E9" s="15"/>
      <c r="F9" s="15"/>
      <c r="G9" s="15"/>
      <c r="H9" s="15"/>
      <c r="I9" s="20">
        <f t="shared" si="0"/>
      </c>
      <c r="J9" s="20">
        <f t="shared" si="1"/>
      </c>
      <c r="K9" s="20">
        <f t="shared" si="2"/>
      </c>
      <c r="L9" s="20">
        <f t="shared" si="3"/>
      </c>
    </row>
    <row r="10" spans="1:12" ht="12.75">
      <c r="A10" s="10">
        <v>4</v>
      </c>
      <c r="B10" s="11"/>
      <c r="C10" s="32" t="s">
        <v>4</v>
      </c>
      <c r="D10" s="15"/>
      <c r="E10" s="15"/>
      <c r="F10" s="15"/>
      <c r="G10" s="15"/>
      <c r="H10" s="15"/>
      <c r="I10" s="20">
        <f t="shared" si="0"/>
      </c>
      <c r="J10" s="20">
        <f t="shared" si="1"/>
      </c>
      <c r="K10" s="20">
        <f t="shared" si="2"/>
      </c>
      <c r="L10" s="20">
        <f t="shared" si="3"/>
      </c>
    </row>
    <row r="11" spans="1:12" ht="12.75">
      <c r="A11" s="10">
        <v>5</v>
      </c>
      <c r="B11" s="11"/>
      <c r="C11" s="32" t="s">
        <v>5</v>
      </c>
      <c r="D11" s="15">
        <v>3521.25</v>
      </c>
      <c r="E11" s="15">
        <v>3143.25</v>
      </c>
      <c r="F11" s="15">
        <v>3048.75</v>
      </c>
      <c r="G11" s="15">
        <v>2670.75</v>
      </c>
      <c r="H11" s="15">
        <v>2292.75</v>
      </c>
      <c r="I11" s="20">
        <f t="shared" si="0"/>
        <v>-0.10734824281150157</v>
      </c>
      <c r="J11" s="20">
        <f t="shared" si="1"/>
        <v>-0.030064423765211123</v>
      </c>
      <c r="K11" s="20">
        <f t="shared" si="2"/>
        <v>-0.12398523985239851</v>
      </c>
      <c r="L11" s="20">
        <f t="shared" si="3"/>
        <v>-0.1415332771693345</v>
      </c>
    </row>
    <row r="12" spans="1:12" ht="12.75">
      <c r="A12" s="10">
        <v>6</v>
      </c>
      <c r="B12" s="11"/>
      <c r="C12" s="32" t="s">
        <v>156</v>
      </c>
      <c r="D12" s="15"/>
      <c r="E12" s="15"/>
      <c r="F12" s="15"/>
      <c r="G12" s="15"/>
      <c r="H12" s="15"/>
      <c r="I12" s="20">
        <f t="shared" si="0"/>
      </c>
      <c r="J12" s="20">
        <f t="shared" si="1"/>
      </c>
      <c r="K12" s="20">
        <f t="shared" si="2"/>
      </c>
      <c r="L12" s="20">
        <f t="shared" si="3"/>
      </c>
    </row>
    <row r="13" spans="1:12" ht="12.75">
      <c r="A13" s="10">
        <v>7</v>
      </c>
      <c r="B13" s="11" t="s">
        <v>6</v>
      </c>
      <c r="C13" s="31" t="s">
        <v>7</v>
      </c>
      <c r="D13" s="17">
        <f>SUM(D14,D20,D21)</f>
        <v>2958173.9699999997</v>
      </c>
      <c r="E13" s="17">
        <f>SUM(E14,E20,E21)</f>
        <v>2889077.4</v>
      </c>
      <c r="F13" s="17">
        <f>SUM(F14,F20,F21)</f>
        <v>2848835.61</v>
      </c>
      <c r="G13" s="17">
        <f>SUM(G14,G20,G21)</f>
        <v>2792161.8</v>
      </c>
      <c r="H13" s="17">
        <f>SUM(H14,H20,H21)</f>
        <v>2709612.7</v>
      </c>
      <c r="I13" s="20">
        <f t="shared" si="0"/>
        <v>-0.02335784531293128</v>
      </c>
      <c r="J13" s="20">
        <f t="shared" si="1"/>
        <v>-0.01392894146761181</v>
      </c>
      <c r="K13" s="20">
        <f t="shared" si="2"/>
        <v>-0.019893675086432916</v>
      </c>
      <c r="L13" s="20">
        <f t="shared" si="3"/>
        <v>-0.02956458325588429</v>
      </c>
    </row>
    <row r="14" spans="1:12" ht="12.75">
      <c r="A14" s="10">
        <v>8</v>
      </c>
      <c r="B14" s="11"/>
      <c r="C14" s="31" t="s">
        <v>8</v>
      </c>
      <c r="D14" s="17">
        <f>D15+D16+D17+D18+D19</f>
        <v>2958173.9699999997</v>
      </c>
      <c r="E14" s="17">
        <f>E15+E16+E17+E18+E19</f>
        <v>2887361.55</v>
      </c>
      <c r="F14" s="17">
        <f>F15+F16+F17+F18+F19</f>
        <v>2842151.76</v>
      </c>
      <c r="G14" s="17">
        <f>G15+G16+G17+G18+G19</f>
        <v>2792161.8</v>
      </c>
      <c r="H14" s="17">
        <f>H15+H16+H17+H18+H19</f>
        <v>2709612.7</v>
      </c>
      <c r="I14" s="20">
        <f t="shared" si="0"/>
        <v>-0.023937882192912374</v>
      </c>
      <c r="J14" s="20">
        <f t="shared" si="1"/>
        <v>-0.015657820891879615</v>
      </c>
      <c r="K14" s="20">
        <f t="shared" si="2"/>
        <v>-0.01758877224768607</v>
      </c>
      <c r="L14" s="20">
        <f t="shared" si="3"/>
        <v>-0.02956458325588429</v>
      </c>
    </row>
    <row r="15" spans="1:12" ht="12.75">
      <c r="A15" s="10">
        <v>9</v>
      </c>
      <c r="B15" s="11"/>
      <c r="C15" s="32" t="s">
        <v>9</v>
      </c>
      <c r="D15" s="15">
        <v>86380.2</v>
      </c>
      <c r="E15" s="15">
        <v>86380.2</v>
      </c>
      <c r="F15" s="15">
        <v>86380.2</v>
      </c>
      <c r="G15" s="15">
        <v>86380.2</v>
      </c>
      <c r="H15" s="15">
        <v>86380.2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</row>
    <row r="16" spans="1:12" ht="12.75">
      <c r="A16" s="10">
        <v>10</v>
      </c>
      <c r="B16" s="11"/>
      <c r="C16" s="32" t="s">
        <v>157</v>
      </c>
      <c r="D16" s="15">
        <v>1732904.21</v>
      </c>
      <c r="E16" s="15">
        <v>1653962.93</v>
      </c>
      <c r="F16" s="15">
        <v>1634227.61</v>
      </c>
      <c r="G16" s="15">
        <v>1604258</v>
      </c>
      <c r="H16" s="15">
        <v>1542587.2</v>
      </c>
      <c r="I16" s="20">
        <f t="shared" si="0"/>
        <v>-0.045554324090423925</v>
      </c>
      <c r="J16" s="20">
        <f t="shared" si="1"/>
        <v>-0.011932141671397556</v>
      </c>
      <c r="K16" s="20">
        <f t="shared" si="2"/>
        <v>-0.018338700078626147</v>
      </c>
      <c r="L16" s="20">
        <f t="shared" si="3"/>
        <v>-0.038441946370222246</v>
      </c>
    </row>
    <row r="17" spans="1:12" ht="12.75">
      <c r="A17" s="10">
        <v>11</v>
      </c>
      <c r="B17" s="11"/>
      <c r="C17" s="32" t="s">
        <v>10</v>
      </c>
      <c r="D17" s="15">
        <v>1138889.56</v>
      </c>
      <c r="E17" s="15">
        <v>1147018.42</v>
      </c>
      <c r="F17" s="15">
        <v>1121543.95</v>
      </c>
      <c r="G17" s="15">
        <v>1101523.6</v>
      </c>
      <c r="H17" s="15">
        <v>1080645.3</v>
      </c>
      <c r="I17" s="20">
        <f t="shared" si="0"/>
        <v>0.007137531403835107</v>
      </c>
      <c r="J17" s="20">
        <f t="shared" si="1"/>
        <v>-0.022209294598773743</v>
      </c>
      <c r="K17" s="20">
        <f t="shared" si="2"/>
        <v>-0.017850704825254415</v>
      </c>
      <c r="L17" s="20">
        <f t="shared" si="3"/>
        <v>-0.01895401968691368</v>
      </c>
    </row>
    <row r="18" spans="1:12" ht="12.75">
      <c r="A18" s="10">
        <v>12</v>
      </c>
      <c r="B18" s="11"/>
      <c r="C18" s="32" t="s">
        <v>11</v>
      </c>
      <c r="D18" s="15"/>
      <c r="E18" s="15"/>
      <c r="F18" s="15"/>
      <c r="G18" s="15"/>
      <c r="H18" s="15"/>
      <c r="I18" s="20">
        <f t="shared" si="0"/>
      </c>
      <c r="J18" s="20">
        <f t="shared" si="1"/>
      </c>
      <c r="K18" s="20">
        <f t="shared" si="2"/>
      </c>
      <c r="L18" s="20">
        <f t="shared" si="3"/>
      </c>
    </row>
    <row r="19" spans="1:12" ht="12.75">
      <c r="A19" s="10">
        <v>13</v>
      </c>
      <c r="B19" s="11"/>
      <c r="C19" s="32" t="s">
        <v>12</v>
      </c>
      <c r="D19" s="15"/>
      <c r="E19" s="15"/>
      <c r="F19" s="15"/>
      <c r="G19" s="15"/>
      <c r="H19" s="15"/>
      <c r="I19" s="20">
        <f t="shared" si="0"/>
      </c>
      <c r="J19" s="20">
        <f t="shared" si="1"/>
      </c>
      <c r="K19" s="20">
        <f t="shared" si="2"/>
      </c>
      <c r="L19" s="20">
        <f t="shared" si="3"/>
      </c>
    </row>
    <row r="20" spans="1:12" ht="12.75">
      <c r="A20" s="10">
        <v>14</v>
      </c>
      <c r="B20" s="11"/>
      <c r="C20" s="31" t="s">
        <v>13</v>
      </c>
      <c r="D20" s="16"/>
      <c r="E20" s="16">
        <v>1715.85</v>
      </c>
      <c r="F20" s="16">
        <v>6683.85</v>
      </c>
      <c r="G20" s="16"/>
      <c r="H20" s="16"/>
      <c r="I20" s="20">
        <f t="shared" si="0"/>
      </c>
      <c r="J20" s="20">
        <f t="shared" si="1"/>
        <v>2.8953579858379235</v>
      </c>
      <c r="K20" s="20">
        <f t="shared" si="2"/>
        <v>-1</v>
      </c>
      <c r="L20" s="20">
        <f t="shared" si="3"/>
      </c>
    </row>
    <row r="21" spans="1:12" ht="12.75">
      <c r="A21" s="10">
        <v>15</v>
      </c>
      <c r="B21" s="11"/>
      <c r="C21" s="31" t="s">
        <v>14</v>
      </c>
      <c r="D21" s="16"/>
      <c r="E21" s="16"/>
      <c r="F21" s="16"/>
      <c r="G21" s="16"/>
      <c r="H21" s="16"/>
      <c r="I21" s="20">
        <f t="shared" si="0"/>
      </c>
      <c r="J21" s="20">
        <f t="shared" si="1"/>
      </c>
      <c r="K21" s="20">
        <f t="shared" si="2"/>
      </c>
      <c r="L21" s="20">
        <f t="shared" si="3"/>
      </c>
    </row>
    <row r="22" spans="1:12" ht="12.75">
      <c r="A22" s="10">
        <v>16</v>
      </c>
      <c r="B22" s="11" t="s">
        <v>15</v>
      </c>
      <c r="C22" s="31" t="s">
        <v>16</v>
      </c>
      <c r="D22" s="17">
        <f>D23+D24+D25</f>
        <v>0</v>
      </c>
      <c r="E22" s="17">
        <f>E23+E24+E25</f>
        <v>0</v>
      </c>
      <c r="F22" s="17">
        <f>F23+F24+F25</f>
        <v>0</v>
      </c>
      <c r="G22" s="17">
        <f>G23+G24+G25</f>
        <v>0</v>
      </c>
      <c r="H22" s="17">
        <f>H23+H24+H25</f>
        <v>0</v>
      </c>
      <c r="I22" s="20">
        <f t="shared" si="0"/>
      </c>
      <c r="J22" s="20">
        <f t="shared" si="1"/>
      </c>
      <c r="K22" s="20">
        <f t="shared" si="2"/>
      </c>
      <c r="L22" s="20">
        <f t="shared" si="3"/>
      </c>
    </row>
    <row r="23" spans="1:12" ht="12.75">
      <c r="A23" s="10">
        <v>17</v>
      </c>
      <c r="B23" s="11"/>
      <c r="C23" s="31" t="s">
        <v>17</v>
      </c>
      <c r="D23" s="16"/>
      <c r="E23" s="16"/>
      <c r="F23" s="16"/>
      <c r="G23" s="16"/>
      <c r="H23" s="16"/>
      <c r="I23" s="20">
        <f t="shared" si="0"/>
      </c>
      <c r="J23" s="20">
        <f t="shared" si="1"/>
      </c>
      <c r="K23" s="20">
        <f t="shared" si="2"/>
      </c>
      <c r="L23" s="20">
        <f t="shared" si="3"/>
      </c>
    </row>
    <row r="24" spans="1:12" ht="12.75">
      <c r="A24" s="10">
        <v>18</v>
      </c>
      <c r="B24" s="11"/>
      <c r="C24" s="31" t="s">
        <v>158</v>
      </c>
      <c r="D24" s="16"/>
      <c r="E24" s="16"/>
      <c r="F24" s="16"/>
      <c r="G24" s="16"/>
      <c r="H24" s="16"/>
      <c r="I24" s="20">
        <f t="shared" si="0"/>
      </c>
      <c r="J24" s="20">
        <f t="shared" si="1"/>
      </c>
      <c r="K24" s="20">
        <f t="shared" si="2"/>
      </c>
      <c r="L24" s="20">
        <f t="shared" si="3"/>
      </c>
    </row>
    <row r="25" spans="1:12" ht="12.75">
      <c r="A25" s="10">
        <v>19</v>
      </c>
      <c r="B25" s="11"/>
      <c r="C25" s="34" t="s">
        <v>159</v>
      </c>
      <c r="D25" s="16"/>
      <c r="E25" s="16"/>
      <c r="F25" s="16"/>
      <c r="G25" s="16"/>
      <c r="H25" s="16"/>
      <c r="I25" s="20">
        <f t="shared" si="0"/>
      </c>
      <c r="J25" s="20">
        <f t="shared" si="1"/>
      </c>
      <c r="K25" s="20">
        <f t="shared" si="2"/>
      </c>
      <c r="L25" s="20">
        <f t="shared" si="3"/>
      </c>
    </row>
    <row r="26" spans="1:12" ht="12.75">
      <c r="A26" s="10">
        <v>20</v>
      </c>
      <c r="B26" s="11" t="s">
        <v>18</v>
      </c>
      <c r="C26" s="31" t="s">
        <v>19</v>
      </c>
      <c r="D26" s="17">
        <f>D27+D28+D29+D45</f>
        <v>0</v>
      </c>
      <c r="E26" s="17">
        <f>E27+E28+E29+E45</f>
        <v>0</v>
      </c>
      <c r="F26" s="17">
        <f>F27+F28+F29+F45</f>
        <v>0</v>
      </c>
      <c r="G26" s="17">
        <f>G27+G28+G29+G45</f>
        <v>0</v>
      </c>
      <c r="H26" s="17">
        <f>H27+H28+H29+H45</f>
        <v>0</v>
      </c>
      <c r="I26" s="20">
        <f t="shared" si="0"/>
      </c>
      <c r="J26" s="20">
        <f t="shared" si="1"/>
      </c>
      <c r="K26" s="20">
        <f t="shared" si="2"/>
      </c>
      <c r="L26" s="20">
        <f t="shared" si="3"/>
      </c>
    </row>
    <row r="27" spans="1:12" ht="12.75">
      <c r="A27" s="10">
        <v>21</v>
      </c>
      <c r="B27" s="11"/>
      <c r="C27" s="31" t="s">
        <v>20</v>
      </c>
      <c r="D27" s="16"/>
      <c r="E27" s="16"/>
      <c r="F27" s="16"/>
      <c r="G27" s="16"/>
      <c r="H27" s="16"/>
      <c r="I27" s="20">
        <f t="shared" si="0"/>
      </c>
      <c r="J27" s="20">
        <f t="shared" si="1"/>
      </c>
      <c r="K27" s="20">
        <f t="shared" si="2"/>
      </c>
      <c r="L27" s="20">
        <f t="shared" si="3"/>
      </c>
    </row>
    <row r="28" spans="1:12" ht="12.75">
      <c r="A28" s="10">
        <v>22</v>
      </c>
      <c r="B28" s="11"/>
      <c r="C28" s="31" t="s">
        <v>21</v>
      </c>
      <c r="D28" s="16"/>
      <c r="E28" s="16"/>
      <c r="F28" s="16"/>
      <c r="G28" s="16"/>
      <c r="H28" s="16"/>
      <c r="I28" s="20">
        <f t="shared" si="0"/>
      </c>
      <c r="J28" s="20">
        <f t="shared" si="1"/>
      </c>
      <c r="K28" s="20">
        <f t="shared" si="2"/>
      </c>
      <c r="L28" s="20">
        <f t="shared" si="3"/>
      </c>
    </row>
    <row r="29" spans="1:12" ht="12.75">
      <c r="A29" s="10">
        <v>23</v>
      </c>
      <c r="B29" s="11"/>
      <c r="C29" s="31" t="s">
        <v>22</v>
      </c>
      <c r="D29" s="17">
        <f>D30+D35+D40</f>
        <v>0</v>
      </c>
      <c r="E29" s="17">
        <f>E30+E35+E40</f>
        <v>0</v>
      </c>
      <c r="F29" s="17">
        <f>F30+F35+F40</f>
        <v>0</v>
      </c>
      <c r="G29" s="17">
        <f>G30+G35+G40</f>
        <v>0</v>
      </c>
      <c r="H29" s="17">
        <f>H30+H35+H40</f>
        <v>0</v>
      </c>
      <c r="I29" s="20">
        <f t="shared" si="0"/>
      </c>
      <c r="J29" s="20">
        <f t="shared" si="1"/>
      </c>
      <c r="K29" s="20">
        <f t="shared" si="2"/>
      </c>
      <c r="L29" s="20">
        <f t="shared" si="3"/>
      </c>
    </row>
    <row r="30" spans="1:12" ht="12.75">
      <c r="A30" s="10">
        <v>24</v>
      </c>
      <c r="B30" s="11"/>
      <c r="C30" s="32" t="s">
        <v>23</v>
      </c>
      <c r="D30" s="33">
        <f>D31+D32+D33+D34</f>
        <v>0</v>
      </c>
      <c r="E30" s="33">
        <f>E31+E32+E33+E34</f>
        <v>0</v>
      </c>
      <c r="F30" s="33">
        <f>F31+F32+F33+F34</f>
        <v>0</v>
      </c>
      <c r="G30" s="33">
        <f>G31+G32+G33+G34</f>
        <v>0</v>
      </c>
      <c r="H30" s="33">
        <f>H31+H32+H33+H34</f>
        <v>0</v>
      </c>
      <c r="I30" s="20">
        <f t="shared" si="0"/>
      </c>
      <c r="J30" s="20">
        <f t="shared" si="1"/>
      </c>
      <c r="K30" s="20">
        <f t="shared" si="2"/>
      </c>
      <c r="L30" s="20">
        <f t="shared" si="3"/>
      </c>
    </row>
    <row r="31" spans="1:12" ht="12.75">
      <c r="A31" s="10">
        <v>25</v>
      </c>
      <c r="B31" s="11"/>
      <c r="C31" s="32" t="s">
        <v>24</v>
      </c>
      <c r="D31" s="15"/>
      <c r="E31" s="15"/>
      <c r="F31" s="15"/>
      <c r="G31" s="15"/>
      <c r="H31" s="15"/>
      <c r="I31" s="20">
        <f t="shared" si="0"/>
      </c>
      <c r="J31" s="20">
        <f t="shared" si="1"/>
      </c>
      <c r="K31" s="20">
        <f t="shared" si="2"/>
      </c>
      <c r="L31" s="20">
        <f t="shared" si="3"/>
      </c>
    </row>
    <row r="32" spans="1:12" ht="12.75">
      <c r="A32" s="10">
        <v>26</v>
      </c>
      <c r="B32" s="11"/>
      <c r="C32" s="32" t="s">
        <v>25</v>
      </c>
      <c r="D32" s="15"/>
      <c r="E32" s="15"/>
      <c r="F32" s="15"/>
      <c r="G32" s="15"/>
      <c r="H32" s="15"/>
      <c r="I32" s="20">
        <f t="shared" si="0"/>
      </c>
      <c r="J32" s="20">
        <f t="shared" si="1"/>
      </c>
      <c r="K32" s="20">
        <f t="shared" si="2"/>
      </c>
      <c r="L32" s="20">
        <f t="shared" si="3"/>
      </c>
    </row>
    <row r="33" spans="1:12" ht="12.75">
      <c r="A33" s="10">
        <v>27</v>
      </c>
      <c r="B33" s="11"/>
      <c r="C33" s="32" t="s">
        <v>26</v>
      </c>
      <c r="D33" s="15"/>
      <c r="E33" s="15"/>
      <c r="F33" s="15"/>
      <c r="G33" s="15"/>
      <c r="H33" s="15"/>
      <c r="I33" s="20">
        <f t="shared" si="0"/>
      </c>
      <c r="J33" s="20">
        <f t="shared" si="1"/>
      </c>
      <c r="K33" s="20">
        <f t="shared" si="2"/>
      </c>
      <c r="L33" s="20">
        <f t="shared" si="3"/>
      </c>
    </row>
    <row r="34" spans="1:12" ht="12.75">
      <c r="A34" s="10">
        <v>28</v>
      </c>
      <c r="B34" s="11"/>
      <c r="C34" s="32" t="s">
        <v>160</v>
      </c>
      <c r="D34" s="15"/>
      <c r="E34" s="15"/>
      <c r="F34" s="15"/>
      <c r="G34" s="15"/>
      <c r="H34" s="15"/>
      <c r="I34" s="20">
        <f t="shared" si="0"/>
      </c>
      <c r="J34" s="20">
        <f t="shared" si="1"/>
      </c>
      <c r="K34" s="20">
        <f t="shared" si="2"/>
      </c>
      <c r="L34" s="20">
        <f t="shared" si="3"/>
      </c>
    </row>
    <row r="35" spans="1:12" ht="12.75">
      <c r="A35" s="10">
        <v>29</v>
      </c>
      <c r="B35" s="11"/>
      <c r="C35" s="32" t="s">
        <v>161</v>
      </c>
      <c r="D35" s="33">
        <f>D36+D37+D38+D39</f>
        <v>0</v>
      </c>
      <c r="E35" s="33">
        <f>E36+E37+E38+E39</f>
        <v>0</v>
      </c>
      <c r="F35" s="33">
        <f>F36+F37+F38+F39</f>
        <v>0</v>
      </c>
      <c r="G35" s="33">
        <f>G36+G37+G38+G39</f>
        <v>0</v>
      </c>
      <c r="H35" s="33">
        <f>H36+H37+H38+H39</f>
        <v>0</v>
      </c>
      <c r="I35" s="20">
        <f t="shared" si="0"/>
      </c>
      <c r="J35" s="20">
        <f t="shared" si="1"/>
      </c>
      <c r="K35" s="20">
        <f t="shared" si="2"/>
      </c>
      <c r="L35" s="20">
        <f t="shared" si="3"/>
      </c>
    </row>
    <row r="36" spans="1:12" ht="12.75">
      <c r="A36" s="10">
        <v>30</v>
      </c>
      <c r="B36" s="11"/>
      <c r="C36" s="32" t="s">
        <v>24</v>
      </c>
      <c r="D36" s="15"/>
      <c r="E36" s="15"/>
      <c r="F36" s="15"/>
      <c r="G36" s="15"/>
      <c r="H36" s="15"/>
      <c r="I36" s="20">
        <f t="shared" si="0"/>
      </c>
      <c r="J36" s="20">
        <f t="shared" si="1"/>
      </c>
      <c r="K36" s="20">
        <f t="shared" si="2"/>
      </c>
      <c r="L36" s="20">
        <f t="shared" si="3"/>
      </c>
    </row>
    <row r="37" spans="1:12" ht="12.75">
      <c r="A37" s="10">
        <v>31</v>
      </c>
      <c r="B37" s="11"/>
      <c r="C37" s="32" t="s">
        <v>25</v>
      </c>
      <c r="D37" s="15"/>
      <c r="E37" s="15"/>
      <c r="F37" s="15"/>
      <c r="G37" s="15"/>
      <c r="H37" s="15"/>
      <c r="I37" s="20">
        <f t="shared" si="0"/>
      </c>
      <c r="J37" s="20">
        <f t="shared" si="1"/>
      </c>
      <c r="K37" s="20">
        <f t="shared" si="2"/>
      </c>
      <c r="L37" s="20">
        <f t="shared" si="3"/>
      </c>
    </row>
    <row r="38" spans="1:12" ht="12.75">
      <c r="A38" s="10">
        <v>32</v>
      </c>
      <c r="B38" s="11"/>
      <c r="C38" s="32" t="s">
        <v>26</v>
      </c>
      <c r="D38" s="15"/>
      <c r="E38" s="15"/>
      <c r="F38" s="15"/>
      <c r="G38" s="15"/>
      <c r="H38" s="15"/>
      <c r="I38" s="20">
        <f t="shared" si="0"/>
      </c>
      <c r="J38" s="20">
        <f t="shared" si="1"/>
      </c>
      <c r="K38" s="20">
        <f t="shared" si="2"/>
      </c>
      <c r="L38" s="20">
        <f t="shared" si="3"/>
      </c>
    </row>
    <row r="39" spans="1:12" ht="12.75">
      <c r="A39" s="10">
        <v>33</v>
      </c>
      <c r="B39" s="11"/>
      <c r="C39" s="32" t="s">
        <v>160</v>
      </c>
      <c r="D39" s="15"/>
      <c r="E39" s="15"/>
      <c r="F39" s="15"/>
      <c r="G39" s="15"/>
      <c r="H39" s="15"/>
      <c r="I39" s="20">
        <f t="shared" si="0"/>
      </c>
      <c r="J39" s="20">
        <f t="shared" si="1"/>
      </c>
      <c r="K39" s="20">
        <f t="shared" si="2"/>
      </c>
      <c r="L39" s="20">
        <f t="shared" si="3"/>
      </c>
    </row>
    <row r="40" spans="1:12" ht="12.75">
      <c r="A40" s="10">
        <v>34</v>
      </c>
      <c r="B40" s="13"/>
      <c r="C40" s="35" t="s">
        <v>162</v>
      </c>
      <c r="D40" s="33">
        <f>D41+D42+D43+D44</f>
        <v>0</v>
      </c>
      <c r="E40" s="33">
        <f>E41+E42+E43+E44</f>
        <v>0</v>
      </c>
      <c r="F40" s="33">
        <f>F41+F42+F43+F44</f>
        <v>0</v>
      </c>
      <c r="G40" s="33">
        <f>G41+G42+G43+G44</f>
        <v>0</v>
      </c>
      <c r="H40" s="33">
        <f>H41+H42+H43+H44</f>
        <v>0</v>
      </c>
      <c r="I40" s="20">
        <f t="shared" si="0"/>
      </c>
      <c r="J40" s="20">
        <f t="shared" si="1"/>
      </c>
      <c r="K40" s="20">
        <f t="shared" si="2"/>
      </c>
      <c r="L40" s="20">
        <f t="shared" si="3"/>
      </c>
    </row>
    <row r="41" spans="1:12" ht="12.75">
      <c r="A41" s="10">
        <v>35</v>
      </c>
      <c r="B41" s="13"/>
      <c r="C41" s="32" t="s">
        <v>24</v>
      </c>
      <c r="D41" s="15"/>
      <c r="E41" s="15"/>
      <c r="F41" s="15"/>
      <c r="G41" s="15"/>
      <c r="H41" s="15"/>
      <c r="I41" s="20">
        <f t="shared" si="0"/>
      </c>
      <c r="J41" s="20">
        <f t="shared" si="1"/>
      </c>
      <c r="K41" s="20">
        <f t="shared" si="2"/>
      </c>
      <c r="L41" s="20">
        <f t="shared" si="3"/>
      </c>
    </row>
    <row r="42" spans="1:12" ht="12.75">
      <c r="A42" s="10">
        <v>36</v>
      </c>
      <c r="B42" s="13"/>
      <c r="C42" s="32" t="s">
        <v>25</v>
      </c>
      <c r="D42" s="15"/>
      <c r="E42" s="15"/>
      <c r="F42" s="15"/>
      <c r="G42" s="15"/>
      <c r="H42" s="15"/>
      <c r="I42" s="20">
        <f t="shared" si="0"/>
      </c>
      <c r="J42" s="20">
        <f t="shared" si="1"/>
      </c>
      <c r="K42" s="20">
        <f t="shared" si="2"/>
      </c>
      <c r="L42" s="20">
        <f t="shared" si="3"/>
      </c>
    </row>
    <row r="43" spans="1:12" ht="12.75">
      <c r="A43" s="10">
        <v>37</v>
      </c>
      <c r="B43" s="13"/>
      <c r="C43" s="32" t="s">
        <v>26</v>
      </c>
      <c r="D43" s="16"/>
      <c r="E43" s="16"/>
      <c r="F43" s="16"/>
      <c r="G43" s="16"/>
      <c r="H43" s="16"/>
      <c r="I43" s="20">
        <f t="shared" si="0"/>
      </c>
      <c r="J43" s="20">
        <f t="shared" si="1"/>
      </c>
      <c r="K43" s="20">
        <f t="shared" si="2"/>
      </c>
      <c r="L43" s="20">
        <f t="shared" si="3"/>
      </c>
    </row>
    <row r="44" spans="1:12" ht="12.75">
      <c r="A44" s="10">
        <v>38</v>
      </c>
      <c r="B44" s="13"/>
      <c r="C44" s="32" t="s">
        <v>160</v>
      </c>
      <c r="D44" s="15"/>
      <c r="E44" s="15"/>
      <c r="F44" s="15"/>
      <c r="G44" s="15"/>
      <c r="H44" s="15"/>
      <c r="I44" s="20">
        <f t="shared" si="0"/>
      </c>
      <c r="J44" s="20">
        <f t="shared" si="1"/>
      </c>
      <c r="K44" s="20">
        <f t="shared" si="2"/>
      </c>
      <c r="L44" s="20">
        <f t="shared" si="3"/>
      </c>
    </row>
    <row r="45" spans="1:12" ht="12.75">
      <c r="A45" s="10">
        <v>39</v>
      </c>
      <c r="B45" s="13"/>
      <c r="C45" s="31" t="s">
        <v>28</v>
      </c>
      <c r="D45" s="16"/>
      <c r="E45" s="16"/>
      <c r="F45" s="16"/>
      <c r="G45" s="16"/>
      <c r="H45" s="16"/>
      <c r="I45" s="20">
        <f t="shared" si="0"/>
      </c>
      <c r="J45" s="20">
        <f t="shared" si="1"/>
      </c>
      <c r="K45" s="20">
        <f t="shared" si="2"/>
      </c>
      <c r="L45" s="20">
        <f t="shared" si="3"/>
      </c>
    </row>
    <row r="46" spans="1:12" ht="12.75">
      <c r="A46" s="10">
        <v>40</v>
      </c>
      <c r="B46" s="11" t="s">
        <v>29</v>
      </c>
      <c r="C46" s="31" t="s">
        <v>122</v>
      </c>
      <c r="D46" s="17">
        <f>D47+D48</f>
        <v>0</v>
      </c>
      <c r="E46" s="17">
        <f>E47+E48</f>
        <v>0</v>
      </c>
      <c r="F46" s="17">
        <f>F47+F48</f>
        <v>0</v>
      </c>
      <c r="G46" s="17">
        <f>G47+G48</f>
        <v>0</v>
      </c>
      <c r="H46" s="17">
        <f>H47+H48</f>
        <v>0</v>
      </c>
      <c r="I46" s="20">
        <f t="shared" si="0"/>
      </c>
      <c r="J46" s="20">
        <f t="shared" si="1"/>
      </c>
      <c r="K46" s="20">
        <f t="shared" si="2"/>
      </c>
      <c r="L46" s="20">
        <f t="shared" si="3"/>
      </c>
    </row>
    <row r="47" spans="1:12" ht="12.75">
      <c r="A47" s="10">
        <v>41</v>
      </c>
      <c r="B47" s="11"/>
      <c r="C47" s="31" t="s">
        <v>31</v>
      </c>
      <c r="D47" s="16"/>
      <c r="E47" s="16"/>
      <c r="F47" s="16"/>
      <c r="G47" s="16"/>
      <c r="H47" s="16"/>
      <c r="I47" s="20">
        <f t="shared" si="0"/>
      </c>
      <c r="J47" s="20">
        <f t="shared" si="1"/>
      </c>
      <c r="K47" s="20">
        <f t="shared" si="2"/>
      </c>
      <c r="L47" s="20">
        <f t="shared" si="3"/>
      </c>
    </row>
    <row r="48" spans="1:12" ht="12.75">
      <c r="A48" s="10">
        <v>42</v>
      </c>
      <c r="B48" s="11"/>
      <c r="C48" s="31" t="s">
        <v>123</v>
      </c>
      <c r="D48" s="16"/>
      <c r="E48" s="16"/>
      <c r="F48" s="16"/>
      <c r="G48" s="16"/>
      <c r="H48" s="16"/>
      <c r="I48" s="20">
        <f t="shared" si="0"/>
      </c>
      <c r="J48" s="20">
        <f t="shared" si="1"/>
      </c>
      <c r="K48" s="20">
        <f t="shared" si="2"/>
      </c>
      <c r="L48" s="20">
        <f t="shared" si="3"/>
      </c>
    </row>
    <row r="49" spans="1:12" ht="12.75">
      <c r="A49" s="10">
        <v>43</v>
      </c>
      <c r="B49" s="30" t="s">
        <v>32</v>
      </c>
      <c r="C49" s="31" t="s">
        <v>33</v>
      </c>
      <c r="D49" s="17">
        <f>D50+D56+D74+D91</f>
        <v>402328.65</v>
      </c>
      <c r="E49" s="17">
        <f>E50+E56+E74+E91</f>
        <v>880472.34</v>
      </c>
      <c r="F49" s="17">
        <f>F50+F56+F74+F91</f>
        <v>829108.23</v>
      </c>
      <c r="G49" s="17">
        <f>G50+G56+G74+G91</f>
        <v>853764.65</v>
      </c>
      <c r="H49" s="17">
        <f>H50+H56+H74+H91</f>
        <v>853782</v>
      </c>
      <c r="I49" s="20">
        <f t="shared" si="0"/>
        <v>1.188440569668603</v>
      </c>
      <c r="J49" s="20">
        <f t="shared" si="1"/>
        <v>-0.058336994436418044</v>
      </c>
      <c r="K49" s="20">
        <f t="shared" si="2"/>
        <v>0.029738481790248406</v>
      </c>
      <c r="L49" s="20">
        <f t="shared" si="3"/>
        <v>2.0321759632402348E-05</v>
      </c>
    </row>
    <row r="50" spans="1:12" ht="12.75">
      <c r="A50" s="10">
        <v>44</v>
      </c>
      <c r="B50" s="11" t="s">
        <v>2</v>
      </c>
      <c r="C50" s="31" t="s">
        <v>34</v>
      </c>
      <c r="D50" s="17">
        <f>D51+D52+D53+D54+D55</f>
        <v>5971.6</v>
      </c>
      <c r="E50" s="17">
        <f>E51+E52+E53+E54+E55</f>
        <v>4993.53</v>
      </c>
      <c r="F50" s="17">
        <f>F51+F52+F53+F54+F55</f>
        <v>8524.65</v>
      </c>
      <c r="G50" s="17">
        <f>G51+G52+G53+G54+G55</f>
        <v>8524.65</v>
      </c>
      <c r="H50" s="17">
        <f>H51+H52+H53+H54+H55</f>
        <v>8400</v>
      </c>
      <c r="I50" s="20">
        <f t="shared" si="0"/>
        <v>-0.16378692477727919</v>
      </c>
      <c r="J50" s="20">
        <f t="shared" si="1"/>
        <v>0.7071390379150622</v>
      </c>
      <c r="K50" s="20">
        <f t="shared" si="2"/>
        <v>0</v>
      </c>
      <c r="L50" s="20">
        <f t="shared" si="3"/>
        <v>-0.014622301208847222</v>
      </c>
    </row>
    <row r="51" spans="1:12" ht="12.75">
      <c r="A51" s="10">
        <v>45</v>
      </c>
      <c r="B51" s="11"/>
      <c r="C51" s="32" t="s">
        <v>35</v>
      </c>
      <c r="D51" s="15">
        <v>4285.75</v>
      </c>
      <c r="E51" s="15">
        <v>3823.62</v>
      </c>
      <c r="F51" s="15">
        <v>7354.74</v>
      </c>
      <c r="G51" s="15">
        <v>7354.74</v>
      </c>
      <c r="H51" s="15">
        <v>7300</v>
      </c>
      <c r="I51" s="20">
        <f t="shared" si="0"/>
        <v>-0.10782943475471041</v>
      </c>
      <c r="J51" s="20">
        <f t="shared" si="1"/>
        <v>0.9235018124185981</v>
      </c>
      <c r="K51" s="20">
        <f t="shared" si="2"/>
        <v>0</v>
      </c>
      <c r="L51" s="20">
        <f t="shared" si="3"/>
        <v>-0.00744281918871359</v>
      </c>
    </row>
    <row r="52" spans="1:12" ht="12.75">
      <c r="A52" s="10">
        <v>46</v>
      </c>
      <c r="B52" s="11"/>
      <c r="C52" s="32" t="s">
        <v>36</v>
      </c>
      <c r="D52" s="15"/>
      <c r="E52" s="15"/>
      <c r="F52" s="15"/>
      <c r="G52" s="15"/>
      <c r="H52" s="15"/>
      <c r="I52" s="20">
        <f t="shared" si="0"/>
      </c>
      <c r="J52" s="20">
        <f t="shared" si="1"/>
      </c>
      <c r="K52" s="20">
        <f t="shared" si="2"/>
      </c>
      <c r="L52" s="20">
        <f t="shared" si="3"/>
      </c>
    </row>
    <row r="53" spans="1:12" ht="12.75">
      <c r="A53" s="10">
        <v>47</v>
      </c>
      <c r="B53" s="11"/>
      <c r="C53" s="32" t="s">
        <v>37</v>
      </c>
      <c r="D53" s="15"/>
      <c r="E53" s="15"/>
      <c r="F53" s="15"/>
      <c r="G53" s="15"/>
      <c r="H53" s="15"/>
      <c r="I53" s="20">
        <f t="shared" si="0"/>
      </c>
      <c r="J53" s="20">
        <f t="shared" si="1"/>
      </c>
      <c r="K53" s="20">
        <f t="shared" si="2"/>
      </c>
      <c r="L53" s="20">
        <f t="shared" si="3"/>
      </c>
    </row>
    <row r="54" spans="1:12" ht="12.75">
      <c r="A54" s="10">
        <v>48</v>
      </c>
      <c r="B54" s="11"/>
      <c r="C54" s="32" t="s">
        <v>38</v>
      </c>
      <c r="D54" s="15">
        <v>1685.85</v>
      </c>
      <c r="E54" s="15">
        <v>1169.91</v>
      </c>
      <c r="F54" s="15">
        <v>1169.91</v>
      </c>
      <c r="G54" s="15">
        <v>1169.91</v>
      </c>
      <c r="H54" s="15">
        <v>1100</v>
      </c>
      <c r="I54" s="20">
        <f t="shared" si="0"/>
        <v>-0.306041462763591</v>
      </c>
      <c r="J54" s="20">
        <f t="shared" si="1"/>
        <v>0</v>
      </c>
      <c r="K54" s="20">
        <f t="shared" si="2"/>
        <v>0</v>
      </c>
      <c r="L54" s="20">
        <f t="shared" si="3"/>
        <v>-0.05975673342393861</v>
      </c>
    </row>
    <row r="55" spans="1:12" ht="12.75">
      <c r="A55" s="10">
        <v>49</v>
      </c>
      <c r="B55" s="11"/>
      <c r="C55" s="32" t="s">
        <v>163</v>
      </c>
      <c r="D55" s="15"/>
      <c r="E55" s="15"/>
      <c r="F55" s="15"/>
      <c r="G55" s="15"/>
      <c r="H55" s="15"/>
      <c r="I55" s="20">
        <f t="shared" si="0"/>
      </c>
      <c r="J55" s="20">
        <f t="shared" si="1"/>
      </c>
      <c r="K55" s="20">
        <f t="shared" si="2"/>
      </c>
      <c r="L55" s="20">
        <f t="shared" si="3"/>
      </c>
    </row>
    <row r="56" spans="1:12" ht="12.75">
      <c r="A56" s="10">
        <v>50</v>
      </c>
      <c r="B56" s="11" t="s">
        <v>6</v>
      </c>
      <c r="C56" s="31" t="s">
        <v>164</v>
      </c>
      <c r="D56" s="17">
        <f>D57+D62+D67</f>
        <v>263049.29000000004</v>
      </c>
      <c r="E56" s="17">
        <f>E57+E62+E67</f>
        <v>339027.54</v>
      </c>
      <c r="F56" s="17">
        <f>F57+F62+F67</f>
        <v>240820.16</v>
      </c>
      <c r="G56" s="17">
        <f>G57+G62+G67</f>
        <v>240840</v>
      </c>
      <c r="H56" s="17">
        <f>H57+H62+H67</f>
        <v>240982</v>
      </c>
      <c r="I56" s="20">
        <f t="shared" si="0"/>
        <v>0.2888365522674474</v>
      </c>
      <c r="J56" s="20">
        <f t="shared" si="1"/>
        <v>-0.2896737533475894</v>
      </c>
      <c r="K56" s="20">
        <f t="shared" si="2"/>
        <v>8.238512921843189E-05</v>
      </c>
      <c r="L56" s="20">
        <f t="shared" si="3"/>
        <v>0.0005896030559706666</v>
      </c>
    </row>
    <row r="57" spans="1:12" ht="12.75">
      <c r="A57" s="10">
        <v>51</v>
      </c>
      <c r="B57" s="11"/>
      <c r="C57" s="31" t="s">
        <v>39</v>
      </c>
      <c r="D57" s="17">
        <f>D58+D61</f>
        <v>0</v>
      </c>
      <c r="E57" s="17">
        <f>E58+E61</f>
        <v>0</v>
      </c>
      <c r="F57" s="17">
        <f>F58+F61</f>
        <v>0</v>
      </c>
      <c r="G57" s="17">
        <f>G58+G61</f>
        <v>0</v>
      </c>
      <c r="H57" s="17">
        <f>H58+H61</f>
        <v>0</v>
      </c>
      <c r="I57" s="20">
        <f t="shared" si="0"/>
      </c>
      <c r="J57" s="20">
        <f t="shared" si="1"/>
      </c>
      <c r="K57" s="20">
        <f t="shared" si="2"/>
      </c>
      <c r="L57" s="20">
        <f t="shared" si="3"/>
      </c>
    </row>
    <row r="58" spans="1:12" ht="12.75">
      <c r="A58" s="10">
        <v>52</v>
      </c>
      <c r="B58" s="11"/>
      <c r="C58" s="32" t="s">
        <v>40</v>
      </c>
      <c r="D58" s="33">
        <f>D59+D60</f>
        <v>0</v>
      </c>
      <c r="E58" s="33">
        <f>E59+E60</f>
        <v>0</v>
      </c>
      <c r="F58" s="33">
        <f>F59+F60</f>
        <v>0</v>
      </c>
      <c r="G58" s="33">
        <f>G59+G60</f>
        <v>0</v>
      </c>
      <c r="H58" s="33">
        <f>H59+H60</f>
        <v>0</v>
      </c>
      <c r="I58" s="20">
        <f t="shared" si="0"/>
      </c>
      <c r="J58" s="20">
        <f t="shared" si="1"/>
      </c>
      <c r="K58" s="20">
        <f t="shared" si="2"/>
      </c>
      <c r="L58" s="20">
        <f t="shared" si="3"/>
      </c>
    </row>
    <row r="59" spans="1:12" ht="12.75">
      <c r="A59" s="10">
        <v>53</v>
      </c>
      <c r="B59" s="11"/>
      <c r="C59" s="32" t="s">
        <v>41</v>
      </c>
      <c r="D59" s="15"/>
      <c r="E59" s="15"/>
      <c r="F59" s="15"/>
      <c r="G59" s="15"/>
      <c r="H59" s="15"/>
      <c r="I59" s="20">
        <f t="shared" si="0"/>
      </c>
      <c r="J59" s="20">
        <f t="shared" si="1"/>
      </c>
      <c r="K59" s="20">
        <f t="shared" si="2"/>
      </c>
      <c r="L59" s="20">
        <f t="shared" si="3"/>
      </c>
    </row>
    <row r="60" spans="1:12" ht="12.75">
      <c r="A60" s="10">
        <v>54</v>
      </c>
      <c r="B60" s="11"/>
      <c r="C60" s="32" t="s">
        <v>42</v>
      </c>
      <c r="D60" s="15"/>
      <c r="E60" s="15"/>
      <c r="F60" s="15"/>
      <c r="G60" s="15"/>
      <c r="H60" s="15"/>
      <c r="I60" s="20">
        <f t="shared" si="0"/>
      </c>
      <c r="J60" s="20">
        <f t="shared" si="1"/>
      </c>
      <c r="K60" s="20">
        <f t="shared" si="2"/>
      </c>
      <c r="L60" s="20">
        <f t="shared" si="3"/>
      </c>
    </row>
    <row r="61" spans="1:12" ht="12.75">
      <c r="A61" s="10">
        <v>55</v>
      </c>
      <c r="B61" s="11"/>
      <c r="C61" s="32" t="s">
        <v>43</v>
      </c>
      <c r="D61" s="15"/>
      <c r="E61" s="15"/>
      <c r="F61" s="15"/>
      <c r="G61" s="15"/>
      <c r="H61" s="15"/>
      <c r="I61" s="20">
        <f t="shared" si="0"/>
      </c>
      <c r="J61" s="20">
        <f t="shared" si="1"/>
      </c>
      <c r="K61" s="20">
        <f t="shared" si="2"/>
      </c>
      <c r="L61" s="20">
        <f t="shared" si="3"/>
      </c>
    </row>
    <row r="62" spans="1:12" ht="25.5">
      <c r="A62" s="10">
        <v>56</v>
      </c>
      <c r="B62" s="11"/>
      <c r="C62" s="31" t="s">
        <v>165</v>
      </c>
      <c r="D62" s="17">
        <f>D63+D66</f>
        <v>0</v>
      </c>
      <c r="E62" s="17">
        <f>E63+E66</f>
        <v>0</v>
      </c>
      <c r="F62" s="17">
        <f>F63+F66</f>
        <v>0</v>
      </c>
      <c r="G62" s="17">
        <f>G63+G66</f>
        <v>0</v>
      </c>
      <c r="H62" s="17">
        <f>H63+H66</f>
        <v>0</v>
      </c>
      <c r="I62" s="20">
        <f t="shared" si="0"/>
      </c>
      <c r="J62" s="20">
        <f t="shared" si="1"/>
      </c>
      <c r="K62" s="20">
        <f t="shared" si="2"/>
      </c>
      <c r="L62" s="20">
        <f t="shared" si="3"/>
      </c>
    </row>
    <row r="63" spans="1:12" ht="12.75">
      <c r="A63" s="10">
        <v>57</v>
      </c>
      <c r="B63" s="11"/>
      <c r="C63" s="32" t="s">
        <v>40</v>
      </c>
      <c r="D63" s="33">
        <f>D64+D65</f>
        <v>0</v>
      </c>
      <c r="E63" s="33">
        <f>E64+E65</f>
        <v>0</v>
      </c>
      <c r="F63" s="33">
        <f>F64+F65</f>
        <v>0</v>
      </c>
      <c r="G63" s="33">
        <f>G64+G65</f>
        <v>0</v>
      </c>
      <c r="H63" s="33">
        <f>H64+H65</f>
        <v>0</v>
      </c>
      <c r="I63" s="20">
        <f t="shared" si="0"/>
      </c>
      <c r="J63" s="20">
        <f t="shared" si="1"/>
      </c>
      <c r="K63" s="20">
        <f t="shared" si="2"/>
      </c>
      <c r="L63" s="20">
        <f t="shared" si="3"/>
      </c>
    </row>
    <row r="64" spans="1:12" ht="12.75">
      <c r="A64" s="10">
        <v>58</v>
      </c>
      <c r="B64" s="11"/>
      <c r="C64" s="32" t="s">
        <v>41</v>
      </c>
      <c r="D64" s="15"/>
      <c r="E64" s="15"/>
      <c r="F64" s="15"/>
      <c r="G64" s="15"/>
      <c r="H64" s="15"/>
      <c r="I64" s="20">
        <f t="shared" si="0"/>
      </c>
      <c r="J64" s="20">
        <f t="shared" si="1"/>
      </c>
      <c r="K64" s="20">
        <f t="shared" si="2"/>
      </c>
      <c r="L64" s="20">
        <f t="shared" si="3"/>
      </c>
    </row>
    <row r="65" spans="1:12" ht="12.75">
      <c r="A65" s="10">
        <v>59</v>
      </c>
      <c r="B65" s="11"/>
      <c r="C65" s="32" t="s">
        <v>42</v>
      </c>
      <c r="D65" s="15"/>
      <c r="E65" s="15"/>
      <c r="F65" s="15"/>
      <c r="G65" s="15"/>
      <c r="H65" s="15"/>
      <c r="I65" s="20">
        <f t="shared" si="0"/>
      </c>
      <c r="J65" s="20">
        <f t="shared" si="1"/>
      </c>
      <c r="K65" s="20">
        <f t="shared" si="2"/>
      </c>
      <c r="L65" s="20">
        <f t="shared" si="3"/>
      </c>
    </row>
    <row r="66" spans="1:12" ht="12.75">
      <c r="A66" s="10">
        <v>60</v>
      </c>
      <c r="B66" s="11"/>
      <c r="C66" s="32" t="s">
        <v>43</v>
      </c>
      <c r="D66" s="15"/>
      <c r="E66" s="15"/>
      <c r="F66" s="15"/>
      <c r="G66" s="15"/>
      <c r="H66" s="15"/>
      <c r="I66" s="20">
        <f t="shared" si="0"/>
      </c>
      <c r="J66" s="20">
        <f t="shared" si="1"/>
      </c>
      <c r="K66" s="20">
        <f t="shared" si="2"/>
      </c>
      <c r="L66" s="20">
        <f t="shared" si="3"/>
      </c>
    </row>
    <row r="67" spans="1:12" ht="12.75">
      <c r="A67" s="10">
        <v>61</v>
      </c>
      <c r="B67" s="11"/>
      <c r="C67" s="36" t="s">
        <v>166</v>
      </c>
      <c r="D67" s="17">
        <f>D68+D71+D72+D73</f>
        <v>263049.29000000004</v>
      </c>
      <c r="E67" s="17">
        <f>E68+E71+E72+E73</f>
        <v>339027.54</v>
      </c>
      <c r="F67" s="17">
        <f>F68+F71+F72+F73</f>
        <v>240820.16</v>
      </c>
      <c r="G67" s="17">
        <f>G68+G71+G72+G73</f>
        <v>240840</v>
      </c>
      <c r="H67" s="17">
        <f>H68+H71+H72+H73</f>
        <v>240982</v>
      </c>
      <c r="I67" s="20">
        <f t="shared" si="0"/>
        <v>0.2888365522674474</v>
      </c>
      <c r="J67" s="20">
        <f t="shared" si="1"/>
        <v>-0.2896737533475894</v>
      </c>
      <c r="K67" s="20">
        <f t="shared" si="2"/>
        <v>8.238512921843189E-05</v>
      </c>
      <c r="L67" s="20">
        <f t="shared" si="3"/>
        <v>0.0005896030559706666</v>
      </c>
    </row>
    <row r="68" spans="1:12" ht="12.75">
      <c r="A68" s="10">
        <v>62</v>
      </c>
      <c r="B68" s="11"/>
      <c r="C68" s="32" t="s">
        <v>40</v>
      </c>
      <c r="D68" s="33">
        <f>D69+D70</f>
        <v>261991.39</v>
      </c>
      <c r="E68" s="33">
        <f>E69+E70</f>
        <v>338286.44</v>
      </c>
      <c r="F68" s="33">
        <f>F69+F70</f>
        <v>240020.16</v>
      </c>
      <c r="G68" s="33">
        <f>G69+G70</f>
        <v>240000</v>
      </c>
      <c r="H68" s="33">
        <f>H69+H70</f>
        <v>240000</v>
      </c>
      <c r="I68" s="20">
        <f t="shared" si="0"/>
        <v>0.2912120508998406</v>
      </c>
      <c r="J68" s="20">
        <f t="shared" si="1"/>
        <v>-0.2904824680528134</v>
      </c>
      <c r="K68" s="20">
        <f t="shared" si="2"/>
        <v>-8.399294459271456E-05</v>
      </c>
      <c r="L68" s="20">
        <f t="shared" si="3"/>
        <v>0</v>
      </c>
    </row>
    <row r="69" spans="1:12" ht="12.75">
      <c r="A69" s="10">
        <v>63</v>
      </c>
      <c r="B69" s="13"/>
      <c r="C69" s="32" t="s">
        <v>41</v>
      </c>
      <c r="D69" s="15">
        <v>261991.39</v>
      </c>
      <c r="E69" s="15">
        <v>338286.44</v>
      </c>
      <c r="F69" s="15">
        <v>240020.16</v>
      </c>
      <c r="G69" s="15">
        <v>240000</v>
      </c>
      <c r="H69" s="15">
        <v>240000</v>
      </c>
      <c r="I69" s="20">
        <f t="shared" si="0"/>
        <v>0.2912120508998406</v>
      </c>
      <c r="J69" s="20">
        <f t="shared" si="1"/>
        <v>-0.2904824680528134</v>
      </c>
      <c r="K69" s="20">
        <f t="shared" si="2"/>
        <v>-8.399294459271456E-05</v>
      </c>
      <c r="L69" s="20">
        <f t="shared" si="3"/>
        <v>0</v>
      </c>
    </row>
    <row r="70" spans="1:12" ht="12.75">
      <c r="A70" s="10">
        <v>64</v>
      </c>
      <c r="B70" s="13"/>
      <c r="C70" s="32" t="s">
        <v>42</v>
      </c>
      <c r="D70" s="15"/>
      <c r="E70" s="15"/>
      <c r="F70" s="15"/>
      <c r="G70" s="15"/>
      <c r="H70" s="15"/>
      <c r="I70" s="20">
        <f t="shared" si="0"/>
      </c>
      <c r="J70" s="20">
        <f t="shared" si="1"/>
      </c>
      <c r="K70" s="20">
        <f t="shared" si="2"/>
      </c>
      <c r="L70" s="20">
        <f t="shared" si="3"/>
      </c>
    </row>
    <row r="71" spans="1:12" ht="25.5">
      <c r="A71" s="10">
        <v>65</v>
      </c>
      <c r="B71" s="13"/>
      <c r="C71" s="32" t="s">
        <v>167</v>
      </c>
      <c r="D71" s="15"/>
      <c r="E71" s="15"/>
      <c r="F71" s="15"/>
      <c r="G71" s="15"/>
      <c r="H71" s="15"/>
      <c r="I71" s="20">
        <f t="shared" si="0"/>
      </c>
      <c r="J71" s="20">
        <f t="shared" si="1"/>
      </c>
      <c r="K71" s="20">
        <f t="shared" si="2"/>
      </c>
      <c r="L71" s="20">
        <f t="shared" si="3"/>
      </c>
    </row>
    <row r="72" spans="1:12" ht="12.75">
      <c r="A72" s="10">
        <v>66</v>
      </c>
      <c r="B72" s="13"/>
      <c r="C72" s="35" t="s">
        <v>44</v>
      </c>
      <c r="D72" s="15">
        <v>1057.9</v>
      </c>
      <c r="E72" s="15">
        <v>741.1</v>
      </c>
      <c r="F72" s="15">
        <v>800</v>
      </c>
      <c r="G72" s="15">
        <v>840</v>
      </c>
      <c r="H72" s="15">
        <v>982</v>
      </c>
      <c r="I72" s="20">
        <f aca="true" t="shared" si="4" ref="I72:I135">IF(ISERROR((E72/D72)-100%),"",((E72/D72)-100%))</f>
        <v>-0.2994611967104641</v>
      </c>
      <c r="J72" s="20">
        <f aca="true" t="shared" si="5" ref="J72:J135">IF(ISERROR((F72/E72)-100%),"",((F72/E72)-100%))</f>
        <v>0.07947645391984892</v>
      </c>
      <c r="K72" s="20">
        <f aca="true" t="shared" si="6" ref="K72:K135">IF(ISERROR((G72/F72)-100%),"",((G72/F72)-100%))</f>
        <v>0.050000000000000044</v>
      </c>
      <c r="L72" s="20">
        <f aca="true" t="shared" si="7" ref="L72:L135">IF(ISERROR((H72/G72)-100%),"",((H72/G72)-100%))</f>
        <v>0.1690476190476191</v>
      </c>
    </row>
    <row r="73" spans="1:12" ht="12.75">
      <c r="A73" s="10">
        <v>67</v>
      </c>
      <c r="B73" s="13"/>
      <c r="C73" s="32" t="s">
        <v>45</v>
      </c>
      <c r="D73" s="15"/>
      <c r="E73" s="15"/>
      <c r="F73" s="15"/>
      <c r="G73" s="15"/>
      <c r="H73" s="15"/>
      <c r="I73" s="20">
        <f t="shared" si="4"/>
      </c>
      <c r="J73" s="20">
        <f t="shared" si="5"/>
      </c>
      <c r="K73" s="20">
        <f t="shared" si="6"/>
      </c>
      <c r="L73" s="20">
        <f t="shared" si="7"/>
      </c>
    </row>
    <row r="74" spans="1:12" ht="12.75">
      <c r="A74" s="10">
        <v>68</v>
      </c>
      <c r="B74" s="11" t="s">
        <v>15</v>
      </c>
      <c r="C74" s="31" t="s">
        <v>46</v>
      </c>
      <c r="D74" s="17">
        <f>D75+D90</f>
        <v>130377.16</v>
      </c>
      <c r="E74" s="17">
        <f>E75+E90</f>
        <v>533054.16</v>
      </c>
      <c r="F74" s="17">
        <f>F75+F90</f>
        <v>575363.42</v>
      </c>
      <c r="G74" s="17">
        <f>G75+G90</f>
        <v>600000</v>
      </c>
      <c r="H74" s="17">
        <f>H75+H90</f>
        <v>600000</v>
      </c>
      <c r="I74" s="20">
        <f t="shared" si="4"/>
        <v>3.088554774471234</v>
      </c>
      <c r="J74" s="20">
        <f t="shared" si="5"/>
        <v>0.07937140946428412</v>
      </c>
      <c r="K74" s="20">
        <f t="shared" si="6"/>
        <v>0.042819162886649886</v>
      </c>
      <c r="L74" s="20">
        <f t="shared" si="7"/>
        <v>0</v>
      </c>
    </row>
    <row r="75" spans="1:12" ht="12.75">
      <c r="A75" s="10">
        <v>69</v>
      </c>
      <c r="B75" s="11"/>
      <c r="C75" s="31" t="s">
        <v>47</v>
      </c>
      <c r="D75" s="17">
        <f>D76+D81+D86</f>
        <v>130377.16</v>
      </c>
      <c r="E75" s="17">
        <f>E76+E81+E86</f>
        <v>533054.16</v>
      </c>
      <c r="F75" s="17">
        <f>F76+F81+F86</f>
        <v>575363.42</v>
      </c>
      <c r="G75" s="17">
        <f>G76+G81+G86</f>
        <v>600000</v>
      </c>
      <c r="H75" s="17">
        <f>H76+H81+H86</f>
        <v>600000</v>
      </c>
      <c r="I75" s="20">
        <f t="shared" si="4"/>
        <v>3.088554774471234</v>
      </c>
      <c r="J75" s="20">
        <f t="shared" si="5"/>
        <v>0.07937140946428412</v>
      </c>
      <c r="K75" s="20">
        <f t="shared" si="6"/>
        <v>0.042819162886649886</v>
      </c>
      <c r="L75" s="20">
        <f t="shared" si="7"/>
        <v>0</v>
      </c>
    </row>
    <row r="76" spans="1:12" ht="12.75">
      <c r="A76" s="10">
        <v>70</v>
      </c>
      <c r="B76" s="11"/>
      <c r="C76" s="32" t="s">
        <v>23</v>
      </c>
      <c r="D76" s="33">
        <f>D77+D78+D79+D80</f>
        <v>0</v>
      </c>
      <c r="E76" s="33">
        <f>E77+E78+E79+E80</f>
        <v>0</v>
      </c>
      <c r="F76" s="33">
        <f>F77+F78+F79+F80</f>
        <v>0</v>
      </c>
      <c r="G76" s="33">
        <f>G77+G78+G79+G80</f>
        <v>0</v>
      </c>
      <c r="H76" s="33">
        <f>H77+H78+H79+H80</f>
        <v>0</v>
      </c>
      <c r="I76" s="20">
        <f t="shared" si="4"/>
      </c>
      <c r="J76" s="20">
        <f t="shared" si="5"/>
      </c>
      <c r="K76" s="20">
        <f t="shared" si="6"/>
      </c>
      <c r="L76" s="20">
        <f t="shared" si="7"/>
      </c>
    </row>
    <row r="77" spans="1:12" ht="12.75">
      <c r="A77" s="10">
        <v>71</v>
      </c>
      <c r="B77" s="11" t="s">
        <v>30</v>
      </c>
      <c r="C77" s="32" t="s">
        <v>24</v>
      </c>
      <c r="D77" s="15"/>
      <c r="E77" s="15"/>
      <c r="F77" s="15"/>
      <c r="G77" s="15"/>
      <c r="H77" s="15"/>
      <c r="I77" s="20">
        <f t="shared" si="4"/>
      </c>
      <c r="J77" s="20">
        <f t="shared" si="5"/>
      </c>
      <c r="K77" s="20">
        <f t="shared" si="6"/>
      </c>
      <c r="L77" s="20">
        <f t="shared" si="7"/>
      </c>
    </row>
    <row r="78" spans="1:12" ht="12.75">
      <c r="A78" s="10">
        <v>72</v>
      </c>
      <c r="B78" s="11"/>
      <c r="C78" s="32" t="s">
        <v>25</v>
      </c>
      <c r="D78" s="15"/>
      <c r="E78" s="15"/>
      <c r="F78" s="15"/>
      <c r="G78" s="15"/>
      <c r="H78" s="15"/>
      <c r="I78" s="20">
        <f t="shared" si="4"/>
      </c>
      <c r="J78" s="20">
        <f t="shared" si="5"/>
      </c>
      <c r="K78" s="20">
        <f t="shared" si="6"/>
      </c>
      <c r="L78" s="20">
        <f t="shared" si="7"/>
      </c>
    </row>
    <row r="79" spans="1:12" ht="12.75">
      <c r="A79" s="10">
        <v>73</v>
      </c>
      <c r="B79" s="11"/>
      <c r="C79" s="32" t="s">
        <v>26</v>
      </c>
      <c r="D79" s="15"/>
      <c r="E79" s="15"/>
      <c r="F79" s="15"/>
      <c r="G79" s="15"/>
      <c r="H79" s="15"/>
      <c r="I79" s="20">
        <f t="shared" si="4"/>
      </c>
      <c r="J79" s="20">
        <f t="shared" si="5"/>
      </c>
      <c r="K79" s="20">
        <f t="shared" si="6"/>
      </c>
      <c r="L79" s="20">
        <f t="shared" si="7"/>
      </c>
    </row>
    <row r="80" spans="1:12" ht="12.75">
      <c r="A80" s="10">
        <v>74</v>
      </c>
      <c r="B80" s="11"/>
      <c r="C80" s="32" t="s">
        <v>48</v>
      </c>
      <c r="D80" s="15"/>
      <c r="E80" s="15"/>
      <c r="F80" s="15"/>
      <c r="G80" s="15"/>
      <c r="H80" s="15"/>
      <c r="I80" s="20">
        <f t="shared" si="4"/>
      </c>
      <c r="J80" s="20">
        <f t="shared" si="5"/>
      </c>
      <c r="K80" s="20">
        <f t="shared" si="6"/>
      </c>
      <c r="L80" s="20">
        <f t="shared" si="7"/>
      </c>
    </row>
    <row r="81" spans="1:12" ht="12.75">
      <c r="A81" s="10">
        <v>75</v>
      </c>
      <c r="B81" s="11"/>
      <c r="C81" s="32" t="s">
        <v>27</v>
      </c>
      <c r="D81" s="17">
        <f>D82+D83+D84+D85</f>
        <v>0</v>
      </c>
      <c r="E81" s="17">
        <f>E82+E83+E84+E85</f>
        <v>0</v>
      </c>
      <c r="F81" s="17">
        <f>F82+F83+F84+F85</f>
        <v>0</v>
      </c>
      <c r="G81" s="17">
        <f>G82+G83+G84+G85</f>
        <v>0</v>
      </c>
      <c r="H81" s="17">
        <f>H82+H83+H84+H85</f>
        <v>0</v>
      </c>
      <c r="I81" s="20">
        <f t="shared" si="4"/>
      </c>
      <c r="J81" s="20">
        <f t="shared" si="5"/>
      </c>
      <c r="K81" s="20">
        <f t="shared" si="6"/>
      </c>
      <c r="L81" s="20">
        <f t="shared" si="7"/>
      </c>
    </row>
    <row r="82" spans="1:12" ht="12.75">
      <c r="A82" s="10">
        <v>76</v>
      </c>
      <c r="B82" s="11"/>
      <c r="C82" s="32" t="s">
        <v>24</v>
      </c>
      <c r="D82" s="16"/>
      <c r="E82" s="16"/>
      <c r="F82" s="16"/>
      <c r="G82" s="16"/>
      <c r="H82" s="16"/>
      <c r="I82" s="20">
        <f t="shared" si="4"/>
      </c>
      <c r="J82" s="20">
        <f t="shared" si="5"/>
      </c>
      <c r="K82" s="20">
        <f t="shared" si="6"/>
      </c>
      <c r="L82" s="20">
        <f t="shared" si="7"/>
      </c>
    </row>
    <row r="83" spans="1:12" ht="12.75">
      <c r="A83" s="10">
        <v>77</v>
      </c>
      <c r="B83" s="11"/>
      <c r="C83" s="32" t="s">
        <v>25</v>
      </c>
      <c r="D83" s="16"/>
      <c r="E83" s="16"/>
      <c r="F83" s="16"/>
      <c r="G83" s="16"/>
      <c r="H83" s="16"/>
      <c r="I83" s="20">
        <f t="shared" si="4"/>
      </c>
      <c r="J83" s="20">
        <f t="shared" si="5"/>
      </c>
      <c r="K83" s="20">
        <f t="shared" si="6"/>
      </c>
      <c r="L83" s="20">
        <f t="shared" si="7"/>
      </c>
    </row>
    <row r="84" spans="1:12" ht="12.75">
      <c r="A84" s="10">
        <v>78</v>
      </c>
      <c r="B84" s="11"/>
      <c r="C84" s="32" t="s">
        <v>26</v>
      </c>
      <c r="D84" s="15"/>
      <c r="E84" s="15"/>
      <c r="F84" s="15"/>
      <c r="G84" s="15"/>
      <c r="H84" s="15"/>
      <c r="I84" s="20">
        <f t="shared" si="4"/>
      </c>
      <c r="J84" s="20">
        <f t="shared" si="5"/>
      </c>
      <c r="K84" s="20">
        <f t="shared" si="6"/>
      </c>
      <c r="L84" s="20">
        <f t="shared" si="7"/>
      </c>
    </row>
    <row r="85" spans="1:12" ht="12.75">
      <c r="A85" s="10">
        <v>79</v>
      </c>
      <c r="B85" s="11"/>
      <c r="C85" s="32" t="s">
        <v>168</v>
      </c>
      <c r="D85" s="15"/>
      <c r="E85" s="15"/>
      <c r="F85" s="15"/>
      <c r="G85" s="15"/>
      <c r="H85" s="15"/>
      <c r="I85" s="20">
        <f t="shared" si="4"/>
      </c>
      <c r="J85" s="20">
        <f t="shared" si="5"/>
      </c>
      <c r="K85" s="20">
        <f t="shared" si="6"/>
      </c>
      <c r="L85" s="20">
        <f t="shared" si="7"/>
      </c>
    </row>
    <row r="86" spans="1:12" ht="12.75">
      <c r="A86" s="10">
        <v>80</v>
      </c>
      <c r="B86" s="11"/>
      <c r="C86" s="32" t="s">
        <v>169</v>
      </c>
      <c r="D86" s="33">
        <f>D87+D88+D89</f>
        <v>130377.16</v>
      </c>
      <c r="E86" s="33">
        <f>E87+E88+E89</f>
        <v>533054.16</v>
      </c>
      <c r="F86" s="33">
        <f>F87+F88+F89</f>
        <v>575363.42</v>
      </c>
      <c r="G86" s="33">
        <f>G87+G88+G89</f>
        <v>600000</v>
      </c>
      <c r="H86" s="33">
        <f>H87+H88+H89</f>
        <v>600000</v>
      </c>
      <c r="I86" s="20">
        <f t="shared" si="4"/>
        <v>3.088554774471234</v>
      </c>
      <c r="J86" s="20">
        <f t="shared" si="5"/>
        <v>0.07937140946428412</v>
      </c>
      <c r="K86" s="20">
        <f t="shared" si="6"/>
        <v>0.042819162886649886</v>
      </c>
      <c r="L86" s="20">
        <f t="shared" si="7"/>
        <v>0</v>
      </c>
    </row>
    <row r="87" spans="1:12" ht="12.75">
      <c r="A87" s="10">
        <v>81</v>
      </c>
      <c r="B87" s="11"/>
      <c r="C87" s="32" t="s">
        <v>49</v>
      </c>
      <c r="D87" s="15">
        <v>130377.16</v>
      </c>
      <c r="E87" s="15">
        <v>533054.16</v>
      </c>
      <c r="F87" s="15">
        <v>575363.42</v>
      </c>
      <c r="G87" s="15">
        <v>600000</v>
      </c>
      <c r="H87" s="15">
        <v>600000</v>
      </c>
      <c r="I87" s="20">
        <f t="shared" si="4"/>
        <v>3.088554774471234</v>
      </c>
      <c r="J87" s="20">
        <f t="shared" si="5"/>
        <v>0.07937140946428412</v>
      </c>
      <c r="K87" s="20">
        <f t="shared" si="6"/>
        <v>0.042819162886649886</v>
      </c>
      <c r="L87" s="20">
        <f t="shared" si="7"/>
        <v>0</v>
      </c>
    </row>
    <row r="88" spans="1:12" ht="12.75">
      <c r="A88" s="10">
        <v>82</v>
      </c>
      <c r="B88" s="11"/>
      <c r="C88" s="32" t="s">
        <v>50</v>
      </c>
      <c r="D88" s="15"/>
      <c r="E88" s="15"/>
      <c r="F88" s="15"/>
      <c r="G88" s="15"/>
      <c r="H88" s="15"/>
      <c r="I88" s="20">
        <f t="shared" si="4"/>
      </c>
      <c r="J88" s="20">
        <f t="shared" si="5"/>
      </c>
      <c r="K88" s="20">
        <f t="shared" si="6"/>
      </c>
      <c r="L88" s="20">
        <f t="shared" si="7"/>
      </c>
    </row>
    <row r="89" spans="1:12" ht="12.75">
      <c r="A89" s="10">
        <v>83</v>
      </c>
      <c r="B89" s="11" t="s">
        <v>30</v>
      </c>
      <c r="C89" s="32" t="s">
        <v>51</v>
      </c>
      <c r="D89" s="15"/>
      <c r="E89" s="15"/>
      <c r="F89" s="15"/>
      <c r="G89" s="15"/>
      <c r="H89" s="15"/>
      <c r="I89" s="20">
        <f t="shared" si="4"/>
      </c>
      <c r="J89" s="20">
        <f t="shared" si="5"/>
      </c>
      <c r="K89" s="20">
        <f t="shared" si="6"/>
      </c>
      <c r="L89" s="20">
        <f t="shared" si="7"/>
      </c>
    </row>
    <row r="90" spans="1:12" ht="12.75">
      <c r="A90" s="10">
        <v>84</v>
      </c>
      <c r="B90" s="11"/>
      <c r="C90" s="31" t="s">
        <v>52</v>
      </c>
      <c r="D90" s="16"/>
      <c r="E90" s="16"/>
      <c r="F90" s="16"/>
      <c r="G90" s="16"/>
      <c r="H90" s="16"/>
      <c r="I90" s="20">
        <f t="shared" si="4"/>
      </c>
      <c r="J90" s="20">
        <f t="shared" si="5"/>
      </c>
      <c r="K90" s="20">
        <f t="shared" si="6"/>
      </c>
      <c r="L90" s="20">
        <f t="shared" si="7"/>
      </c>
    </row>
    <row r="91" spans="1:12" ht="12.75">
      <c r="A91" s="10">
        <v>85</v>
      </c>
      <c r="B91" s="11" t="s">
        <v>18</v>
      </c>
      <c r="C91" s="31" t="s">
        <v>170</v>
      </c>
      <c r="D91" s="16">
        <v>2930.6</v>
      </c>
      <c r="E91" s="16">
        <v>3397.11</v>
      </c>
      <c r="F91" s="16">
        <v>4400</v>
      </c>
      <c r="G91" s="16">
        <v>4400</v>
      </c>
      <c r="H91" s="16">
        <v>4400</v>
      </c>
      <c r="I91" s="20">
        <f t="shared" si="4"/>
        <v>0.15918583225278105</v>
      </c>
      <c r="J91" s="20">
        <f t="shared" si="5"/>
        <v>0.2952185828542495</v>
      </c>
      <c r="K91" s="20">
        <f t="shared" si="6"/>
        <v>0</v>
      </c>
      <c r="L91" s="20">
        <f t="shared" si="7"/>
        <v>0</v>
      </c>
    </row>
    <row r="92" spans="1:12" ht="12.75">
      <c r="A92" s="10">
        <v>86</v>
      </c>
      <c r="B92" s="30" t="s">
        <v>93</v>
      </c>
      <c r="C92" s="31" t="s">
        <v>171</v>
      </c>
      <c r="D92" s="16"/>
      <c r="E92" s="16"/>
      <c r="F92" s="16"/>
      <c r="G92" s="16"/>
      <c r="H92" s="16"/>
      <c r="I92" s="20">
        <f t="shared" si="4"/>
      </c>
      <c r="J92" s="20">
        <f t="shared" si="5"/>
      </c>
      <c r="K92" s="20">
        <f t="shared" si="6"/>
      </c>
      <c r="L92" s="20">
        <f t="shared" si="7"/>
      </c>
    </row>
    <row r="93" spans="1:12" ht="12.75">
      <c r="A93" s="10">
        <v>87</v>
      </c>
      <c r="B93" s="30" t="s">
        <v>94</v>
      </c>
      <c r="C93" s="31" t="s">
        <v>172</v>
      </c>
      <c r="D93" s="16"/>
      <c r="E93" s="16"/>
      <c r="F93" s="16"/>
      <c r="G93" s="16"/>
      <c r="H93" s="16"/>
      <c r="I93" s="20">
        <f t="shared" si="4"/>
      </c>
      <c r="J93" s="20">
        <f t="shared" si="5"/>
      </c>
      <c r="K93" s="20">
        <f t="shared" si="6"/>
      </c>
      <c r="L93" s="20">
        <f t="shared" si="7"/>
      </c>
    </row>
    <row r="94" spans="1:12" ht="12.75">
      <c r="A94" s="10">
        <v>88</v>
      </c>
      <c r="B94" s="13"/>
      <c r="C94" s="31" t="s">
        <v>53</v>
      </c>
      <c r="D94" s="17">
        <f>D7+D49+D92+D93</f>
        <v>3364023.8699999996</v>
      </c>
      <c r="E94" s="17">
        <f>E7+E49+E92+E93</f>
        <v>3772692.9899999998</v>
      </c>
      <c r="F94" s="17">
        <f>F7+F49+F92+F93</f>
        <v>3680992.59</v>
      </c>
      <c r="G94" s="17">
        <f>G7+G49+G92+G93</f>
        <v>3648597.1999999997</v>
      </c>
      <c r="H94" s="17">
        <f>H7+H49+H92+H93</f>
        <v>3565687.45</v>
      </c>
      <c r="I94" s="20">
        <f t="shared" si="4"/>
        <v>0.12148222955385868</v>
      </c>
      <c r="J94" s="20">
        <f t="shared" si="5"/>
        <v>-0.024306350992000514</v>
      </c>
      <c r="K94" s="20">
        <f t="shared" si="6"/>
        <v>-0.008800721329352168</v>
      </c>
      <c r="L94" s="20">
        <f t="shared" si="7"/>
        <v>-0.022723733384436007</v>
      </c>
    </row>
    <row r="95" spans="1:12" ht="17.25" customHeight="1">
      <c r="A95" s="141" t="s">
        <v>173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2"/>
    </row>
    <row r="96" spans="1:12" ht="12.75">
      <c r="A96" s="10">
        <v>89</v>
      </c>
      <c r="B96" s="30" t="s">
        <v>0</v>
      </c>
      <c r="C96" s="31" t="s">
        <v>54</v>
      </c>
      <c r="D96" s="17">
        <f>D97+D98+D100+D102+D105+D106+D107</f>
        <v>2301477.0300000003</v>
      </c>
      <c r="E96" s="17">
        <f>E97+E98+E100+E102+E105+E106+E107</f>
        <v>2328728.3000000003</v>
      </c>
      <c r="F96" s="17">
        <f>F97+F98+F100+F102+F105+F106+F107</f>
        <v>2359186.8000000003</v>
      </c>
      <c r="G96" s="17">
        <f>G97+G98+G100+G102+G105+G106+G107</f>
        <v>2381186.8000000003</v>
      </c>
      <c r="H96" s="17">
        <f>H97+H98+H100+H102+H105+H106+H107</f>
        <v>2403186.8000000003</v>
      </c>
      <c r="I96" s="20">
        <f t="shared" si="4"/>
        <v>0.011840774270078125</v>
      </c>
      <c r="J96" s="20">
        <f t="shared" si="5"/>
        <v>0.013079456285217894</v>
      </c>
      <c r="K96" s="20">
        <f t="shared" si="6"/>
        <v>0.009325247157198513</v>
      </c>
      <c r="L96" s="20">
        <f t="shared" si="7"/>
        <v>0.009239090356119917</v>
      </c>
    </row>
    <row r="97" spans="1:12" ht="12.75">
      <c r="A97" s="10">
        <v>90</v>
      </c>
      <c r="B97" s="11" t="s">
        <v>2</v>
      </c>
      <c r="C97" s="32" t="s">
        <v>174</v>
      </c>
      <c r="D97" s="15">
        <v>1888854.1</v>
      </c>
      <c r="E97" s="15">
        <v>1888854.1</v>
      </c>
      <c r="F97" s="15">
        <v>1888854.1</v>
      </c>
      <c r="G97" s="15">
        <v>1888854.1</v>
      </c>
      <c r="H97" s="15">
        <v>1888854.1</v>
      </c>
      <c r="I97" s="20">
        <f t="shared" si="4"/>
        <v>0</v>
      </c>
      <c r="J97" s="20">
        <f t="shared" si="5"/>
        <v>0</v>
      </c>
      <c r="K97" s="20">
        <f t="shared" si="6"/>
        <v>0</v>
      </c>
      <c r="L97" s="20">
        <f t="shared" si="7"/>
        <v>0</v>
      </c>
    </row>
    <row r="98" spans="1:12" ht="12.75">
      <c r="A98" s="10">
        <v>91</v>
      </c>
      <c r="B98" s="11" t="s">
        <v>6</v>
      </c>
      <c r="C98" s="32" t="s">
        <v>175</v>
      </c>
      <c r="D98" s="15">
        <v>398893.43</v>
      </c>
      <c r="E98" s="15">
        <v>412622.93</v>
      </c>
      <c r="F98" s="15">
        <v>439874.2</v>
      </c>
      <c r="G98" s="15">
        <v>470332.7</v>
      </c>
      <c r="H98" s="15">
        <v>492332.7</v>
      </c>
      <c r="I98" s="20">
        <f t="shared" si="4"/>
        <v>0.03441896749214446</v>
      </c>
      <c r="J98" s="20">
        <f t="shared" si="5"/>
        <v>0.06604400293507684</v>
      </c>
      <c r="K98" s="20">
        <f t="shared" si="6"/>
        <v>0.06924366102853963</v>
      </c>
      <c r="L98" s="20">
        <f t="shared" si="7"/>
        <v>0.04677539962668975</v>
      </c>
    </row>
    <row r="99" spans="1:12" ht="12.75">
      <c r="A99" s="10">
        <v>92</v>
      </c>
      <c r="B99" s="11"/>
      <c r="C99" s="32" t="s">
        <v>176</v>
      </c>
      <c r="D99" s="15"/>
      <c r="E99" s="15"/>
      <c r="F99" s="15"/>
      <c r="G99" s="15"/>
      <c r="H99" s="15"/>
      <c r="I99" s="20">
        <f t="shared" si="4"/>
      </c>
      <c r="J99" s="20">
        <f t="shared" si="5"/>
      </c>
      <c r="K99" s="20">
        <f t="shared" si="6"/>
      </c>
      <c r="L99" s="20">
        <f t="shared" si="7"/>
      </c>
    </row>
    <row r="100" spans="1:12" ht="12.75">
      <c r="A100" s="10">
        <v>93</v>
      </c>
      <c r="B100" s="11" t="s">
        <v>15</v>
      </c>
      <c r="C100" s="32" t="s">
        <v>177</v>
      </c>
      <c r="D100" s="15"/>
      <c r="E100" s="15"/>
      <c r="F100" s="15"/>
      <c r="G100" s="15"/>
      <c r="H100" s="15"/>
      <c r="I100" s="20">
        <f t="shared" si="4"/>
      </c>
      <c r="J100" s="20">
        <f t="shared" si="5"/>
      </c>
      <c r="K100" s="20">
        <f t="shared" si="6"/>
      </c>
      <c r="L100" s="20">
        <f t="shared" si="7"/>
      </c>
    </row>
    <row r="101" spans="1:12" ht="12.75">
      <c r="A101" s="10">
        <v>94</v>
      </c>
      <c r="B101" s="11"/>
      <c r="C101" s="32" t="s">
        <v>178</v>
      </c>
      <c r="D101" s="15"/>
      <c r="E101" s="15"/>
      <c r="F101" s="15"/>
      <c r="G101" s="15"/>
      <c r="H101" s="15"/>
      <c r="I101" s="20">
        <f t="shared" si="4"/>
      </c>
      <c r="J101" s="20">
        <f t="shared" si="5"/>
      </c>
      <c r="K101" s="20">
        <f t="shared" si="6"/>
      </c>
      <c r="L101" s="20">
        <f t="shared" si="7"/>
      </c>
    </row>
    <row r="102" spans="1:12" ht="12.75">
      <c r="A102" s="10">
        <v>95</v>
      </c>
      <c r="B102" s="11" t="s">
        <v>18</v>
      </c>
      <c r="C102" s="32" t="s">
        <v>179</v>
      </c>
      <c r="D102" s="15"/>
      <c r="E102" s="15"/>
      <c r="F102" s="15"/>
      <c r="G102" s="15"/>
      <c r="H102" s="15"/>
      <c r="I102" s="20">
        <f t="shared" si="4"/>
      </c>
      <c r="J102" s="20">
        <f t="shared" si="5"/>
      </c>
      <c r="K102" s="20">
        <f t="shared" si="6"/>
      </c>
      <c r="L102" s="20">
        <f t="shared" si="7"/>
      </c>
    </row>
    <row r="103" spans="1:12" ht="12.75">
      <c r="A103" s="10">
        <v>96</v>
      </c>
      <c r="B103" s="11"/>
      <c r="C103" s="32" t="s">
        <v>180</v>
      </c>
      <c r="D103" s="15"/>
      <c r="E103" s="15"/>
      <c r="F103" s="15"/>
      <c r="G103" s="15"/>
      <c r="H103" s="15"/>
      <c r="I103" s="20">
        <f t="shared" si="4"/>
      </c>
      <c r="J103" s="20">
        <f t="shared" si="5"/>
      </c>
      <c r="K103" s="20">
        <f t="shared" si="6"/>
      </c>
      <c r="L103" s="20">
        <f t="shared" si="7"/>
      </c>
    </row>
    <row r="104" spans="1:12" ht="12.75">
      <c r="A104" s="10">
        <v>97</v>
      </c>
      <c r="B104" s="11"/>
      <c r="C104" s="32" t="s">
        <v>181</v>
      </c>
      <c r="D104" s="15"/>
      <c r="E104" s="15"/>
      <c r="F104" s="15"/>
      <c r="G104" s="15"/>
      <c r="H104" s="15"/>
      <c r="I104" s="20">
        <f t="shared" si="4"/>
      </c>
      <c r="J104" s="20">
        <f t="shared" si="5"/>
      </c>
      <c r="K104" s="20">
        <f t="shared" si="6"/>
      </c>
      <c r="L104" s="20">
        <f t="shared" si="7"/>
      </c>
    </row>
    <row r="105" spans="1:12" ht="12.75">
      <c r="A105" s="10">
        <v>98</v>
      </c>
      <c r="B105" s="11" t="s">
        <v>29</v>
      </c>
      <c r="C105" s="32" t="s">
        <v>113</v>
      </c>
      <c r="D105" s="15"/>
      <c r="E105" s="15"/>
      <c r="F105" s="15"/>
      <c r="G105" s="15"/>
      <c r="H105" s="15"/>
      <c r="I105" s="20">
        <f t="shared" si="4"/>
      </c>
      <c r="J105" s="20">
        <f t="shared" si="5"/>
      </c>
      <c r="K105" s="20">
        <f t="shared" si="6"/>
      </c>
      <c r="L105" s="20">
        <f t="shared" si="7"/>
      </c>
    </row>
    <row r="106" spans="1:12" ht="12.75">
      <c r="A106" s="10">
        <v>99</v>
      </c>
      <c r="B106" s="13" t="s">
        <v>55</v>
      </c>
      <c r="C106" s="32" t="s">
        <v>56</v>
      </c>
      <c r="D106" s="15">
        <v>13729.5</v>
      </c>
      <c r="E106" s="15">
        <v>27251.27</v>
      </c>
      <c r="F106" s="15">
        <v>30458.5</v>
      </c>
      <c r="G106" s="15">
        <v>22000</v>
      </c>
      <c r="H106" s="15">
        <v>22000</v>
      </c>
      <c r="I106" s="20">
        <f t="shared" si="4"/>
        <v>0.9848698058924215</v>
      </c>
      <c r="J106" s="20">
        <f t="shared" si="5"/>
        <v>0.11769102871168946</v>
      </c>
      <c r="K106" s="20">
        <f t="shared" si="6"/>
        <v>-0.27770573074839533</v>
      </c>
      <c r="L106" s="20">
        <f t="shared" si="7"/>
        <v>0</v>
      </c>
    </row>
    <row r="107" spans="1:12" ht="12.75">
      <c r="A107" s="10">
        <v>100</v>
      </c>
      <c r="B107" s="13" t="s">
        <v>89</v>
      </c>
      <c r="C107" s="32" t="s">
        <v>57</v>
      </c>
      <c r="D107" s="15"/>
      <c r="E107" s="15"/>
      <c r="F107" s="15"/>
      <c r="G107" s="15"/>
      <c r="H107" s="15"/>
      <c r="I107" s="20">
        <f t="shared" si="4"/>
      </c>
      <c r="J107" s="20">
        <f t="shared" si="5"/>
      </c>
      <c r="K107" s="20">
        <f t="shared" si="6"/>
      </c>
      <c r="L107" s="20">
        <f t="shared" si="7"/>
      </c>
    </row>
    <row r="108" spans="1:12" ht="12.75">
      <c r="A108" s="10">
        <v>101</v>
      </c>
      <c r="B108" s="30" t="s">
        <v>32</v>
      </c>
      <c r="C108" s="31" t="s">
        <v>58</v>
      </c>
      <c r="D108" s="17">
        <f>D109+D117+D126+D150</f>
        <v>1062546.84</v>
      </c>
      <c r="E108" s="17">
        <f>E109+E117+E126+E150</f>
        <v>1443964.6900000002</v>
      </c>
      <c r="F108" s="17">
        <f>F109+F117+F126+F150</f>
        <v>1321805.79</v>
      </c>
      <c r="G108" s="17">
        <f>G109+G117+G126+G150</f>
        <v>1267410.4</v>
      </c>
      <c r="H108" s="17">
        <f>H109+H117+H126+H150</f>
        <v>1162500.65</v>
      </c>
      <c r="I108" s="20">
        <f t="shared" si="4"/>
        <v>0.35896568098588477</v>
      </c>
      <c r="J108" s="20">
        <f t="shared" si="5"/>
        <v>-0.08459964488466831</v>
      </c>
      <c r="K108" s="20">
        <f t="shared" si="6"/>
        <v>-0.041152331463157</v>
      </c>
      <c r="L108" s="20">
        <f t="shared" si="7"/>
        <v>-0.08277488491494156</v>
      </c>
    </row>
    <row r="109" spans="1:12" ht="12.75">
      <c r="A109" s="10">
        <v>102</v>
      </c>
      <c r="B109" s="11" t="s">
        <v>2</v>
      </c>
      <c r="C109" s="31" t="s">
        <v>59</v>
      </c>
      <c r="D109" s="17">
        <f>D110+D111+D114</f>
        <v>57500</v>
      </c>
      <c r="E109" s="17">
        <f>E110+E111+E114</f>
        <v>89500</v>
      </c>
      <c r="F109" s="17">
        <f>F110+F111+F114</f>
        <v>61000</v>
      </c>
      <c r="G109" s="17">
        <f>G110+G111+G114</f>
        <v>0</v>
      </c>
      <c r="H109" s="17">
        <f>H110+H111+H114</f>
        <v>0</v>
      </c>
      <c r="I109" s="20">
        <f t="shared" si="4"/>
        <v>0.5565217391304347</v>
      </c>
      <c r="J109" s="20">
        <f t="shared" si="5"/>
        <v>-0.3184357541899442</v>
      </c>
      <c r="K109" s="20">
        <f t="shared" si="6"/>
        <v>-1</v>
      </c>
      <c r="L109" s="20">
        <f t="shared" si="7"/>
      </c>
    </row>
    <row r="110" spans="1:12" ht="12.75">
      <c r="A110" s="10">
        <v>103</v>
      </c>
      <c r="B110" s="11"/>
      <c r="C110" s="31" t="s">
        <v>60</v>
      </c>
      <c r="D110" s="16"/>
      <c r="E110" s="16"/>
      <c r="F110" s="16"/>
      <c r="G110" s="16"/>
      <c r="H110" s="16"/>
      <c r="I110" s="20">
        <f t="shared" si="4"/>
      </c>
      <c r="J110" s="20">
        <f t="shared" si="5"/>
      </c>
      <c r="K110" s="20">
        <f t="shared" si="6"/>
      </c>
      <c r="L110" s="20">
        <f t="shared" si="7"/>
      </c>
    </row>
    <row r="111" spans="1:12" ht="12.75">
      <c r="A111" s="10">
        <v>104</v>
      </c>
      <c r="B111" s="11"/>
      <c r="C111" s="31" t="s">
        <v>61</v>
      </c>
      <c r="D111" s="17">
        <f>D112+D113</f>
        <v>57500</v>
      </c>
      <c r="E111" s="17">
        <f>E112+E113</f>
        <v>89500</v>
      </c>
      <c r="F111" s="17">
        <f>F112+F113</f>
        <v>61000</v>
      </c>
      <c r="G111" s="17">
        <f>G112+G113</f>
        <v>0</v>
      </c>
      <c r="H111" s="17">
        <f>H112+H113</f>
        <v>0</v>
      </c>
      <c r="I111" s="20">
        <f t="shared" si="4"/>
        <v>0.5565217391304347</v>
      </c>
      <c r="J111" s="20">
        <f t="shared" si="5"/>
        <v>-0.3184357541899442</v>
      </c>
      <c r="K111" s="20">
        <f t="shared" si="6"/>
        <v>-1</v>
      </c>
      <c r="L111" s="20">
        <f t="shared" si="7"/>
      </c>
    </row>
    <row r="112" spans="1:12" ht="12.75">
      <c r="A112" s="10">
        <v>105</v>
      </c>
      <c r="B112" s="11"/>
      <c r="C112" s="32" t="s">
        <v>62</v>
      </c>
      <c r="D112" s="15"/>
      <c r="E112" s="15">
        <v>46000</v>
      </c>
      <c r="F112" s="15">
        <v>17500</v>
      </c>
      <c r="G112" s="15"/>
      <c r="H112" s="15"/>
      <c r="I112" s="20">
        <f t="shared" si="4"/>
      </c>
      <c r="J112" s="20">
        <f t="shared" si="5"/>
        <v>-0.6195652173913043</v>
      </c>
      <c r="K112" s="20">
        <f t="shared" si="6"/>
        <v>-1</v>
      </c>
      <c r="L112" s="20">
        <f t="shared" si="7"/>
      </c>
    </row>
    <row r="113" spans="1:12" ht="12.75">
      <c r="A113" s="10">
        <v>106</v>
      </c>
      <c r="B113" s="11"/>
      <c r="C113" s="32" t="s">
        <v>63</v>
      </c>
      <c r="D113" s="15">
        <v>57500</v>
      </c>
      <c r="E113" s="15">
        <v>43500</v>
      </c>
      <c r="F113" s="15">
        <v>43500</v>
      </c>
      <c r="G113" s="15"/>
      <c r="H113" s="15"/>
      <c r="I113" s="20">
        <f t="shared" si="4"/>
        <v>-0.24347826086956526</v>
      </c>
      <c r="J113" s="20">
        <f t="shared" si="5"/>
        <v>0</v>
      </c>
      <c r="K113" s="20">
        <f t="shared" si="6"/>
        <v>-1</v>
      </c>
      <c r="L113" s="20">
        <f t="shared" si="7"/>
      </c>
    </row>
    <row r="114" spans="1:12" ht="12.75">
      <c r="A114" s="10">
        <v>107</v>
      </c>
      <c r="B114" s="11"/>
      <c r="C114" s="31" t="s">
        <v>64</v>
      </c>
      <c r="D114" s="17">
        <f>D115+D116</f>
        <v>0</v>
      </c>
      <c r="E114" s="17">
        <f>E115+E116</f>
        <v>0</v>
      </c>
      <c r="F114" s="17">
        <f>F115+F116</f>
        <v>0</v>
      </c>
      <c r="G114" s="17">
        <f>G115+G116</f>
        <v>0</v>
      </c>
      <c r="H114" s="17">
        <f>H115+H116</f>
        <v>0</v>
      </c>
      <c r="I114" s="20">
        <f t="shared" si="4"/>
      </c>
      <c r="J114" s="20">
        <f t="shared" si="5"/>
      </c>
      <c r="K114" s="20">
        <f t="shared" si="6"/>
      </c>
      <c r="L114" s="20">
        <f t="shared" si="7"/>
      </c>
    </row>
    <row r="115" spans="1:12" ht="12.75">
      <c r="A115" s="10">
        <v>108</v>
      </c>
      <c r="B115" s="11"/>
      <c r="C115" s="32" t="s">
        <v>65</v>
      </c>
      <c r="D115" s="15"/>
      <c r="E115" s="15"/>
      <c r="F115" s="15"/>
      <c r="G115" s="15"/>
      <c r="H115" s="15"/>
      <c r="I115" s="20">
        <f t="shared" si="4"/>
      </c>
      <c r="J115" s="20">
        <f t="shared" si="5"/>
      </c>
      <c r="K115" s="20">
        <f t="shared" si="6"/>
      </c>
      <c r="L115" s="20">
        <f t="shared" si="7"/>
      </c>
    </row>
    <row r="116" spans="1:12" ht="12.75">
      <c r="A116" s="10">
        <v>109</v>
      </c>
      <c r="B116" s="11"/>
      <c r="C116" s="32" t="s">
        <v>66</v>
      </c>
      <c r="D116" s="15"/>
      <c r="E116" s="15"/>
      <c r="F116" s="15"/>
      <c r="G116" s="15"/>
      <c r="H116" s="15"/>
      <c r="I116" s="20">
        <f t="shared" si="4"/>
      </c>
      <c r="J116" s="20">
        <f t="shared" si="5"/>
      </c>
      <c r="K116" s="20">
        <f t="shared" si="6"/>
      </c>
      <c r="L116" s="20">
        <f t="shared" si="7"/>
      </c>
    </row>
    <row r="117" spans="1:12" ht="12.75">
      <c r="A117" s="10">
        <v>110</v>
      </c>
      <c r="B117" s="11" t="s">
        <v>6</v>
      </c>
      <c r="C117" s="31" t="s">
        <v>67</v>
      </c>
      <c r="D117" s="17">
        <f>D118+D119+D120</f>
        <v>0</v>
      </c>
      <c r="E117" s="17">
        <f>E118+E119+E120</f>
        <v>0</v>
      </c>
      <c r="F117" s="17">
        <f>F118+F119+F120</f>
        <v>0</v>
      </c>
      <c r="G117" s="17">
        <f>G118+G119+G120</f>
        <v>0</v>
      </c>
      <c r="H117" s="17">
        <f>H118+H119+H120</f>
        <v>0</v>
      </c>
      <c r="I117" s="20">
        <f t="shared" si="4"/>
      </c>
      <c r="J117" s="20">
        <f t="shared" si="5"/>
      </c>
      <c r="K117" s="20">
        <f t="shared" si="6"/>
      </c>
      <c r="L117" s="20">
        <f t="shared" si="7"/>
      </c>
    </row>
    <row r="118" spans="1:12" ht="12.75">
      <c r="A118" s="10">
        <v>111</v>
      </c>
      <c r="B118" s="11"/>
      <c r="C118" s="31" t="s">
        <v>68</v>
      </c>
      <c r="D118" s="16"/>
      <c r="E118" s="16"/>
      <c r="F118" s="16"/>
      <c r="G118" s="16"/>
      <c r="H118" s="16"/>
      <c r="I118" s="20">
        <f t="shared" si="4"/>
      </c>
      <c r="J118" s="20">
        <f t="shared" si="5"/>
      </c>
      <c r="K118" s="20">
        <f t="shared" si="6"/>
      </c>
      <c r="L118" s="20">
        <f t="shared" si="7"/>
      </c>
    </row>
    <row r="119" spans="1:12" ht="12.75">
      <c r="A119" s="10">
        <v>112</v>
      </c>
      <c r="B119" s="11"/>
      <c r="C119" s="31" t="s">
        <v>182</v>
      </c>
      <c r="D119" s="16"/>
      <c r="E119" s="16"/>
      <c r="F119" s="16"/>
      <c r="G119" s="16"/>
      <c r="H119" s="16"/>
      <c r="I119" s="20">
        <f t="shared" si="4"/>
      </c>
      <c r="J119" s="20">
        <f t="shared" si="5"/>
      </c>
      <c r="K119" s="20">
        <f t="shared" si="6"/>
      </c>
      <c r="L119" s="20">
        <f t="shared" si="7"/>
      </c>
    </row>
    <row r="120" spans="1:12" ht="12.75">
      <c r="A120" s="10">
        <v>113</v>
      </c>
      <c r="B120" s="11"/>
      <c r="C120" s="34" t="s">
        <v>183</v>
      </c>
      <c r="D120" s="17">
        <f>D121+D122+D123+D124+D125</f>
        <v>0</v>
      </c>
      <c r="E120" s="17">
        <f>E121+E122+E123+E124+E125</f>
        <v>0</v>
      </c>
      <c r="F120" s="17">
        <f>F121+F122+F123+F124+F125</f>
        <v>0</v>
      </c>
      <c r="G120" s="17">
        <f>G121+G122+G123+G124+G125</f>
        <v>0</v>
      </c>
      <c r="H120" s="17">
        <f>H121+H122+H123+H124+H125</f>
        <v>0</v>
      </c>
      <c r="I120" s="20">
        <f t="shared" si="4"/>
      </c>
      <c r="J120" s="20">
        <f t="shared" si="5"/>
      </c>
      <c r="K120" s="20">
        <f t="shared" si="6"/>
      </c>
      <c r="L120" s="20">
        <f t="shared" si="7"/>
      </c>
    </row>
    <row r="121" spans="1:12" ht="12.75">
      <c r="A121" s="10">
        <v>114</v>
      </c>
      <c r="B121" s="11"/>
      <c r="C121" s="32" t="s">
        <v>69</v>
      </c>
      <c r="D121" s="15"/>
      <c r="E121" s="15"/>
      <c r="F121" s="15"/>
      <c r="G121" s="15"/>
      <c r="H121" s="15"/>
      <c r="I121" s="20">
        <f t="shared" si="4"/>
      </c>
      <c r="J121" s="20">
        <f t="shared" si="5"/>
      </c>
      <c r="K121" s="20">
        <f t="shared" si="6"/>
      </c>
      <c r="L121" s="20">
        <f t="shared" si="7"/>
      </c>
    </row>
    <row r="122" spans="1:12" ht="12.75">
      <c r="A122" s="10">
        <v>115</v>
      </c>
      <c r="B122" s="11"/>
      <c r="C122" s="32" t="s">
        <v>70</v>
      </c>
      <c r="D122" s="15"/>
      <c r="E122" s="15"/>
      <c r="F122" s="15"/>
      <c r="G122" s="15"/>
      <c r="H122" s="15"/>
      <c r="I122" s="20">
        <f t="shared" si="4"/>
      </c>
      <c r="J122" s="20">
        <f t="shared" si="5"/>
      </c>
      <c r="K122" s="20">
        <f t="shared" si="6"/>
      </c>
      <c r="L122" s="20">
        <f t="shared" si="7"/>
      </c>
    </row>
    <row r="123" spans="1:12" ht="12.75">
      <c r="A123" s="10">
        <v>116</v>
      </c>
      <c r="B123" s="11"/>
      <c r="C123" s="32" t="s">
        <v>71</v>
      </c>
      <c r="D123" s="15"/>
      <c r="E123" s="15"/>
      <c r="F123" s="15"/>
      <c r="G123" s="15"/>
      <c r="H123" s="15"/>
      <c r="I123" s="20">
        <f t="shared" si="4"/>
      </c>
      <c r="J123" s="20">
        <f t="shared" si="5"/>
      </c>
      <c r="K123" s="20">
        <f t="shared" si="6"/>
      </c>
      <c r="L123" s="20">
        <f t="shared" si="7"/>
      </c>
    </row>
    <row r="124" spans="1:12" ht="12.75">
      <c r="A124" s="10">
        <v>117</v>
      </c>
      <c r="B124" s="11"/>
      <c r="C124" s="37" t="s">
        <v>184</v>
      </c>
      <c r="D124" s="15"/>
      <c r="E124" s="15"/>
      <c r="F124" s="15"/>
      <c r="G124" s="15"/>
      <c r="H124" s="15"/>
      <c r="I124" s="20">
        <f t="shared" si="4"/>
      </c>
      <c r="J124" s="20">
        <f t="shared" si="5"/>
      </c>
      <c r="K124" s="20">
        <f t="shared" si="6"/>
      </c>
      <c r="L124" s="20">
        <f t="shared" si="7"/>
      </c>
    </row>
    <row r="125" spans="1:12" ht="12.75">
      <c r="A125" s="10">
        <v>118</v>
      </c>
      <c r="B125" s="11"/>
      <c r="C125" s="32" t="s">
        <v>185</v>
      </c>
      <c r="D125" s="15"/>
      <c r="E125" s="15"/>
      <c r="F125" s="15"/>
      <c r="G125" s="15"/>
      <c r="H125" s="15"/>
      <c r="I125" s="20">
        <f t="shared" si="4"/>
      </c>
      <c r="J125" s="20">
        <f t="shared" si="5"/>
      </c>
      <c r="K125" s="20">
        <f t="shared" si="6"/>
      </c>
      <c r="L125" s="20">
        <f t="shared" si="7"/>
      </c>
    </row>
    <row r="126" spans="1:12" ht="12.75">
      <c r="A126" s="10">
        <v>119</v>
      </c>
      <c r="B126" s="11" t="s">
        <v>15</v>
      </c>
      <c r="C126" s="31" t="s">
        <v>186</v>
      </c>
      <c r="D126" s="17">
        <f>D127+D132+D137+D149</f>
        <v>257121.29</v>
      </c>
      <c r="E126" s="17">
        <f>E127+E132+E137+E149</f>
        <v>296640.57</v>
      </c>
      <c r="F126" s="17">
        <f>F127+F132+F137+F149</f>
        <v>308038.73000000004</v>
      </c>
      <c r="G126" s="17">
        <f>G127+G132+G137+G149</f>
        <v>310900</v>
      </c>
      <c r="H126" s="17">
        <f>H127+H132+H137+H149</f>
        <v>318900</v>
      </c>
      <c r="I126" s="20">
        <f t="shared" si="4"/>
        <v>0.1536989799638917</v>
      </c>
      <c r="J126" s="20">
        <f t="shared" si="5"/>
        <v>0.038424144074426625</v>
      </c>
      <c r="K126" s="20">
        <f t="shared" si="6"/>
        <v>0.009288669642288028</v>
      </c>
      <c r="L126" s="20">
        <f t="shared" si="7"/>
        <v>0.025731746542296596</v>
      </c>
    </row>
    <row r="127" spans="1:12" ht="12.75">
      <c r="A127" s="10">
        <v>120</v>
      </c>
      <c r="B127" s="11"/>
      <c r="C127" s="31" t="s">
        <v>187</v>
      </c>
      <c r="D127" s="17">
        <f>D128+D131</f>
        <v>0</v>
      </c>
      <c r="E127" s="17">
        <f>E128+E131</f>
        <v>0</v>
      </c>
      <c r="F127" s="17">
        <f>F128+F131</f>
        <v>0</v>
      </c>
      <c r="G127" s="17">
        <f>G128+G131</f>
        <v>0</v>
      </c>
      <c r="H127" s="17">
        <f>H128+H131</f>
        <v>0</v>
      </c>
      <c r="I127" s="20">
        <f t="shared" si="4"/>
      </c>
      <c r="J127" s="20">
        <f t="shared" si="5"/>
      </c>
      <c r="K127" s="20">
        <f t="shared" si="6"/>
      </c>
      <c r="L127" s="20">
        <f t="shared" si="7"/>
      </c>
    </row>
    <row r="128" spans="1:12" ht="12.75">
      <c r="A128" s="10">
        <v>121</v>
      </c>
      <c r="B128" s="11"/>
      <c r="C128" s="32" t="s">
        <v>72</v>
      </c>
      <c r="D128" s="33">
        <f>D129+D130</f>
        <v>0</v>
      </c>
      <c r="E128" s="33">
        <f>E129+E130</f>
        <v>0</v>
      </c>
      <c r="F128" s="33">
        <f>F129+F130</f>
        <v>0</v>
      </c>
      <c r="G128" s="33">
        <f>G129+G130</f>
        <v>0</v>
      </c>
      <c r="H128" s="33">
        <f>H129+H130</f>
        <v>0</v>
      </c>
      <c r="I128" s="20">
        <f t="shared" si="4"/>
      </c>
      <c r="J128" s="20">
        <f t="shared" si="5"/>
      </c>
      <c r="K128" s="20">
        <f t="shared" si="6"/>
      </c>
      <c r="L128" s="20">
        <f t="shared" si="7"/>
      </c>
    </row>
    <row r="129" spans="1:12" ht="12.75">
      <c r="A129" s="10">
        <v>122</v>
      </c>
      <c r="B129" s="11"/>
      <c r="C129" s="32" t="s">
        <v>41</v>
      </c>
      <c r="D129" s="15"/>
      <c r="E129" s="15"/>
      <c r="F129" s="15"/>
      <c r="G129" s="15"/>
      <c r="H129" s="15"/>
      <c r="I129" s="20">
        <f t="shared" si="4"/>
      </c>
      <c r="J129" s="20">
        <f t="shared" si="5"/>
      </c>
      <c r="K129" s="20">
        <f t="shared" si="6"/>
      </c>
      <c r="L129" s="20">
        <f t="shared" si="7"/>
      </c>
    </row>
    <row r="130" spans="1:12" ht="12.75">
      <c r="A130" s="10">
        <v>123</v>
      </c>
      <c r="B130" s="11"/>
      <c r="C130" s="32" t="s">
        <v>42</v>
      </c>
      <c r="D130" s="15"/>
      <c r="E130" s="15"/>
      <c r="F130" s="15"/>
      <c r="G130" s="15"/>
      <c r="H130" s="15"/>
      <c r="I130" s="20">
        <f t="shared" si="4"/>
      </c>
      <c r="J130" s="20">
        <f t="shared" si="5"/>
      </c>
      <c r="K130" s="20">
        <f t="shared" si="6"/>
      </c>
      <c r="L130" s="20">
        <f t="shared" si="7"/>
      </c>
    </row>
    <row r="131" spans="1:12" ht="12.75">
      <c r="A131" s="10">
        <v>124</v>
      </c>
      <c r="B131" s="11"/>
      <c r="C131" s="32" t="s">
        <v>43</v>
      </c>
      <c r="D131" s="15"/>
      <c r="E131" s="15"/>
      <c r="F131" s="15"/>
      <c r="G131" s="15"/>
      <c r="H131" s="15"/>
      <c r="I131" s="20">
        <f t="shared" si="4"/>
      </c>
      <c r="J131" s="20">
        <f t="shared" si="5"/>
      </c>
      <c r="K131" s="20">
        <f t="shared" si="6"/>
      </c>
      <c r="L131" s="20">
        <f t="shared" si="7"/>
      </c>
    </row>
    <row r="132" spans="1:12" ht="25.5">
      <c r="A132" s="10">
        <v>125</v>
      </c>
      <c r="B132" s="11"/>
      <c r="C132" s="31" t="s">
        <v>188</v>
      </c>
      <c r="D132" s="17">
        <f>D133+D136</f>
        <v>0</v>
      </c>
      <c r="E132" s="17">
        <f>E133+E136</f>
        <v>0</v>
      </c>
      <c r="F132" s="17">
        <f>F133+F136</f>
        <v>0</v>
      </c>
      <c r="G132" s="17">
        <f>G133+G136</f>
        <v>0</v>
      </c>
      <c r="H132" s="17">
        <f>H133+H136</f>
        <v>0</v>
      </c>
      <c r="I132" s="20">
        <f t="shared" si="4"/>
      </c>
      <c r="J132" s="20">
        <f t="shared" si="5"/>
      </c>
      <c r="K132" s="20">
        <f t="shared" si="6"/>
      </c>
      <c r="L132" s="20">
        <f t="shared" si="7"/>
      </c>
    </row>
    <row r="133" spans="1:12" ht="12.75">
      <c r="A133" s="10">
        <v>126</v>
      </c>
      <c r="B133" s="11"/>
      <c r="C133" s="37" t="s">
        <v>72</v>
      </c>
      <c r="D133" s="33">
        <f>D134+D135</f>
        <v>0</v>
      </c>
      <c r="E133" s="33">
        <f>E134+E135</f>
        <v>0</v>
      </c>
      <c r="F133" s="33">
        <f>F134+F135</f>
        <v>0</v>
      </c>
      <c r="G133" s="33">
        <f>G134+G135</f>
        <v>0</v>
      </c>
      <c r="H133" s="33">
        <f>H134+H135</f>
        <v>0</v>
      </c>
      <c r="I133" s="20">
        <f t="shared" si="4"/>
      </c>
      <c r="J133" s="20">
        <f t="shared" si="5"/>
      </c>
      <c r="K133" s="20">
        <f t="shared" si="6"/>
      </c>
      <c r="L133" s="20">
        <f t="shared" si="7"/>
      </c>
    </row>
    <row r="134" spans="1:12" ht="12.75">
      <c r="A134" s="10">
        <v>127</v>
      </c>
      <c r="B134" s="11"/>
      <c r="C134" s="38" t="s">
        <v>41</v>
      </c>
      <c r="D134" s="61"/>
      <c r="E134" s="61"/>
      <c r="F134" s="61"/>
      <c r="G134" s="61"/>
      <c r="H134" s="61"/>
      <c r="I134" s="20">
        <f t="shared" si="4"/>
      </c>
      <c r="J134" s="20">
        <f t="shared" si="5"/>
      </c>
      <c r="K134" s="20">
        <f t="shared" si="6"/>
      </c>
      <c r="L134" s="20">
        <f t="shared" si="7"/>
      </c>
    </row>
    <row r="135" spans="1:12" ht="12.75">
      <c r="A135" s="10">
        <v>128</v>
      </c>
      <c r="B135" s="11"/>
      <c r="C135" s="38" t="s">
        <v>42</v>
      </c>
      <c r="D135" s="61"/>
      <c r="E135" s="61"/>
      <c r="F135" s="61"/>
      <c r="G135" s="61"/>
      <c r="H135" s="61"/>
      <c r="I135" s="20">
        <f t="shared" si="4"/>
      </c>
      <c r="J135" s="20">
        <f t="shared" si="5"/>
      </c>
      <c r="K135" s="20">
        <f t="shared" si="6"/>
      </c>
      <c r="L135" s="20">
        <f t="shared" si="7"/>
      </c>
    </row>
    <row r="136" spans="1:12" ht="12.75">
      <c r="A136" s="10">
        <v>129</v>
      </c>
      <c r="B136" s="11"/>
      <c r="C136" s="37" t="s">
        <v>43</v>
      </c>
      <c r="D136" s="62"/>
      <c r="E136" s="62"/>
      <c r="F136" s="62"/>
      <c r="G136" s="62"/>
      <c r="H136" s="62"/>
      <c r="I136" s="20">
        <f aca="true" t="shared" si="8" ref="I136:I158">IF(ISERROR((E136/D136)-100%),"",((E136/D136)-100%))</f>
      </c>
      <c r="J136" s="20">
        <f aca="true" t="shared" si="9" ref="J136:J158">IF(ISERROR((F136/E136)-100%),"",((F136/E136)-100%))</f>
      </c>
      <c r="K136" s="20">
        <f aca="true" t="shared" si="10" ref="K136:K158">IF(ISERROR((G136/F136)-100%),"",((G136/F136)-100%))</f>
      </c>
      <c r="L136" s="20">
        <f aca="true" t="shared" si="11" ref="L136:L158">IF(ISERROR((H136/G136)-100%),"",((H136/G136)-100%))</f>
      </c>
    </row>
    <row r="137" spans="1:12" ht="12.75">
      <c r="A137" s="10">
        <v>130</v>
      </c>
      <c r="B137" s="11"/>
      <c r="C137" s="31" t="s">
        <v>189</v>
      </c>
      <c r="D137" s="40">
        <f>D138+D139+D140+D141+D144+D145+D146+D147+D148</f>
        <v>254791.86000000002</v>
      </c>
      <c r="E137" s="40">
        <f>E138+E139+E140+E141+E144+E145+E146+E147+E148</f>
        <v>296440.24</v>
      </c>
      <c r="F137" s="40">
        <f>F138+F139+F140+F141+F144+F145+F146+F147+F148</f>
        <v>307238.73000000004</v>
      </c>
      <c r="G137" s="40">
        <f>G138+G139+G140+G141+G144+G145+G146+G147+G148</f>
        <v>310000</v>
      </c>
      <c r="H137" s="40">
        <f>H138+H139+H140+H141+H144+H145+H146+H147+H148</f>
        <v>318000</v>
      </c>
      <c r="I137" s="20">
        <f t="shared" si="8"/>
        <v>0.1634604025419022</v>
      </c>
      <c r="J137" s="20">
        <f t="shared" si="9"/>
        <v>0.03642720704854385</v>
      </c>
      <c r="K137" s="20">
        <f t="shared" si="10"/>
        <v>0.00898737603817068</v>
      </c>
      <c r="L137" s="20">
        <f t="shared" si="11"/>
        <v>0.02580645161290329</v>
      </c>
    </row>
    <row r="138" spans="1:12" ht="12.75">
      <c r="A138" s="10">
        <v>131</v>
      </c>
      <c r="B138" s="11"/>
      <c r="C138" s="32" t="s">
        <v>69</v>
      </c>
      <c r="D138" s="62"/>
      <c r="E138" s="62"/>
      <c r="F138" s="62"/>
      <c r="G138" s="62"/>
      <c r="H138" s="62"/>
      <c r="I138" s="20">
        <f t="shared" si="8"/>
      </c>
      <c r="J138" s="20">
        <f t="shared" si="9"/>
      </c>
      <c r="K138" s="20">
        <f t="shared" si="10"/>
      </c>
      <c r="L138" s="20">
        <f t="shared" si="11"/>
      </c>
    </row>
    <row r="139" spans="1:12" ht="12.75">
      <c r="A139" s="10">
        <v>132</v>
      </c>
      <c r="B139" s="11"/>
      <c r="C139" s="32" t="s">
        <v>70</v>
      </c>
      <c r="D139" s="62"/>
      <c r="E139" s="62"/>
      <c r="F139" s="62"/>
      <c r="G139" s="62"/>
      <c r="H139" s="62"/>
      <c r="I139" s="20">
        <f t="shared" si="8"/>
      </c>
      <c r="J139" s="20">
        <f t="shared" si="9"/>
      </c>
      <c r="K139" s="20">
        <f t="shared" si="10"/>
      </c>
      <c r="L139" s="20">
        <f t="shared" si="11"/>
      </c>
    </row>
    <row r="140" spans="1:12" ht="12.75">
      <c r="A140" s="10">
        <v>133</v>
      </c>
      <c r="B140" s="11"/>
      <c r="C140" s="32" t="s">
        <v>71</v>
      </c>
      <c r="D140" s="62"/>
      <c r="E140" s="62"/>
      <c r="F140" s="62"/>
      <c r="G140" s="62"/>
      <c r="H140" s="62"/>
      <c r="I140" s="20">
        <f t="shared" si="8"/>
      </c>
      <c r="J140" s="20">
        <f t="shared" si="9"/>
      </c>
      <c r="K140" s="20">
        <f t="shared" si="10"/>
      </c>
      <c r="L140" s="20">
        <f t="shared" si="11"/>
      </c>
    </row>
    <row r="141" spans="1:12" ht="12.75">
      <c r="A141" s="10">
        <v>134</v>
      </c>
      <c r="B141" s="11"/>
      <c r="C141" s="32" t="s">
        <v>73</v>
      </c>
      <c r="D141" s="39">
        <f>D142+D143</f>
        <v>100687.5</v>
      </c>
      <c r="E141" s="39">
        <f>E142+E143</f>
        <v>136945.95</v>
      </c>
      <c r="F141" s="39">
        <f>F142+F143</f>
        <v>137907.13</v>
      </c>
      <c r="G141" s="39">
        <f>G142+G143</f>
        <v>140000</v>
      </c>
      <c r="H141" s="39">
        <f>H142+H143</f>
        <v>140000</v>
      </c>
      <c r="I141" s="20">
        <f t="shared" si="8"/>
        <v>0.36010875232774686</v>
      </c>
      <c r="J141" s="20">
        <f t="shared" si="9"/>
        <v>0.0070186814579036305</v>
      </c>
      <c r="K141" s="20">
        <f t="shared" si="10"/>
        <v>0.015175937603806311</v>
      </c>
      <c r="L141" s="20">
        <f t="shared" si="11"/>
        <v>0</v>
      </c>
    </row>
    <row r="142" spans="1:12" ht="12.75">
      <c r="A142" s="10">
        <v>135</v>
      </c>
      <c r="B142" s="11"/>
      <c r="C142" s="32" t="s">
        <v>74</v>
      </c>
      <c r="D142" s="62">
        <v>100687.5</v>
      </c>
      <c r="E142" s="62">
        <v>136945.95</v>
      </c>
      <c r="F142" s="62">
        <v>137907.13</v>
      </c>
      <c r="G142" s="62">
        <v>140000</v>
      </c>
      <c r="H142" s="62">
        <v>140000</v>
      </c>
      <c r="I142" s="20">
        <f t="shared" si="8"/>
        <v>0.36010875232774686</v>
      </c>
      <c r="J142" s="20">
        <f t="shared" si="9"/>
        <v>0.0070186814579036305</v>
      </c>
      <c r="K142" s="20">
        <f t="shared" si="10"/>
        <v>0.015175937603806311</v>
      </c>
      <c r="L142" s="20">
        <f t="shared" si="11"/>
        <v>0</v>
      </c>
    </row>
    <row r="143" spans="1:12" ht="12.75">
      <c r="A143" s="10">
        <v>136</v>
      </c>
      <c r="B143" s="11"/>
      <c r="C143" s="32" t="s">
        <v>42</v>
      </c>
      <c r="D143" s="62"/>
      <c r="E143" s="62"/>
      <c r="F143" s="62"/>
      <c r="G143" s="62"/>
      <c r="H143" s="62"/>
      <c r="I143" s="20">
        <f t="shared" si="8"/>
      </c>
      <c r="J143" s="20">
        <f t="shared" si="9"/>
      </c>
      <c r="K143" s="20">
        <f t="shared" si="10"/>
      </c>
      <c r="L143" s="20">
        <f t="shared" si="11"/>
      </c>
    </row>
    <row r="144" spans="1:12" ht="12.75">
      <c r="A144" s="10">
        <v>137</v>
      </c>
      <c r="B144" s="13"/>
      <c r="C144" s="32" t="s">
        <v>190</v>
      </c>
      <c r="D144" s="62"/>
      <c r="E144" s="62"/>
      <c r="F144" s="62"/>
      <c r="G144" s="62"/>
      <c r="H144" s="62"/>
      <c r="I144" s="20">
        <f t="shared" si="8"/>
      </c>
      <c r="J144" s="20">
        <f t="shared" si="9"/>
      </c>
      <c r="K144" s="20">
        <f t="shared" si="10"/>
      </c>
      <c r="L144" s="20">
        <f t="shared" si="11"/>
      </c>
    </row>
    <row r="145" spans="1:12" ht="12.75">
      <c r="A145" s="10">
        <v>138</v>
      </c>
      <c r="B145" s="13"/>
      <c r="C145" s="32" t="s">
        <v>75</v>
      </c>
      <c r="D145" s="62"/>
      <c r="E145" s="62"/>
      <c r="F145" s="62"/>
      <c r="G145" s="62"/>
      <c r="H145" s="62"/>
      <c r="I145" s="20">
        <f t="shared" si="8"/>
      </c>
      <c r="J145" s="20">
        <f t="shared" si="9"/>
      </c>
      <c r="K145" s="20">
        <f t="shared" si="10"/>
      </c>
      <c r="L145" s="20">
        <f t="shared" si="11"/>
      </c>
    </row>
    <row r="146" spans="1:12" ht="25.5">
      <c r="A146" s="10">
        <v>139</v>
      </c>
      <c r="B146" s="13"/>
      <c r="C146" s="32" t="s">
        <v>191</v>
      </c>
      <c r="D146" s="62">
        <v>85170.45</v>
      </c>
      <c r="E146" s="62">
        <v>83292.09</v>
      </c>
      <c r="F146" s="62">
        <v>91143.51</v>
      </c>
      <c r="G146" s="62">
        <v>92000</v>
      </c>
      <c r="H146" s="62">
        <v>95000</v>
      </c>
      <c r="I146" s="20">
        <f t="shared" si="8"/>
        <v>-0.022054127928172296</v>
      </c>
      <c r="J146" s="20">
        <f t="shared" si="9"/>
        <v>0.09426369298693316</v>
      </c>
      <c r="K146" s="20">
        <f t="shared" si="10"/>
        <v>0.009397158393395166</v>
      </c>
      <c r="L146" s="20">
        <f t="shared" si="11"/>
        <v>0.032608695652173836</v>
      </c>
    </row>
    <row r="147" spans="1:12" ht="12.75">
      <c r="A147" s="10">
        <v>140</v>
      </c>
      <c r="B147" s="13"/>
      <c r="C147" s="32" t="s">
        <v>76</v>
      </c>
      <c r="D147" s="62">
        <v>66429.09</v>
      </c>
      <c r="E147" s="62">
        <v>73036.27</v>
      </c>
      <c r="F147" s="62">
        <v>75167.69</v>
      </c>
      <c r="G147" s="62">
        <v>75000</v>
      </c>
      <c r="H147" s="62">
        <v>80000</v>
      </c>
      <c r="I147" s="20">
        <f t="shared" si="8"/>
        <v>0.0994621482847351</v>
      </c>
      <c r="J147" s="20">
        <f t="shared" si="9"/>
        <v>0.02918303467578509</v>
      </c>
      <c r="K147" s="20">
        <f t="shared" si="10"/>
        <v>-0.002230878719300833</v>
      </c>
      <c r="L147" s="20">
        <f t="shared" si="11"/>
        <v>0.06666666666666665</v>
      </c>
    </row>
    <row r="148" spans="1:12" ht="12.75">
      <c r="A148" s="10">
        <v>141</v>
      </c>
      <c r="B148" s="13"/>
      <c r="C148" s="32" t="s">
        <v>77</v>
      </c>
      <c r="D148" s="62">
        <v>2504.82</v>
      </c>
      <c r="E148" s="62">
        <v>3165.93</v>
      </c>
      <c r="F148" s="62">
        <v>3020.4</v>
      </c>
      <c r="G148" s="62">
        <v>3000</v>
      </c>
      <c r="H148" s="62">
        <v>3000</v>
      </c>
      <c r="I148" s="20">
        <f t="shared" si="8"/>
        <v>0.2639351330634536</v>
      </c>
      <c r="J148" s="20">
        <f t="shared" si="9"/>
        <v>-0.045967535605651366</v>
      </c>
      <c r="K148" s="20">
        <f t="shared" si="10"/>
        <v>-0.006754072308303605</v>
      </c>
      <c r="L148" s="20">
        <f t="shared" si="11"/>
        <v>0</v>
      </c>
    </row>
    <row r="149" spans="1:12" ht="12.75">
      <c r="A149" s="10">
        <v>142</v>
      </c>
      <c r="B149" s="11"/>
      <c r="C149" s="31" t="s">
        <v>192</v>
      </c>
      <c r="D149" s="63">
        <v>2329.43</v>
      </c>
      <c r="E149" s="63">
        <v>200.33</v>
      </c>
      <c r="F149" s="63">
        <v>800</v>
      </c>
      <c r="G149" s="63">
        <v>900</v>
      </c>
      <c r="H149" s="63">
        <v>900</v>
      </c>
      <c r="I149" s="20">
        <f t="shared" si="8"/>
        <v>-0.9140004207037773</v>
      </c>
      <c r="J149" s="20">
        <f t="shared" si="9"/>
        <v>2.993410872061099</v>
      </c>
      <c r="K149" s="20">
        <f t="shared" si="10"/>
        <v>0.125</v>
      </c>
      <c r="L149" s="20">
        <f t="shared" si="11"/>
        <v>0</v>
      </c>
    </row>
    <row r="150" spans="1:12" ht="12.75">
      <c r="A150" s="10">
        <v>143</v>
      </c>
      <c r="B150" s="11" t="s">
        <v>18</v>
      </c>
      <c r="C150" s="31" t="s">
        <v>193</v>
      </c>
      <c r="D150" s="40">
        <f>D151+D152</f>
        <v>747925.55</v>
      </c>
      <c r="E150" s="40">
        <f>E151+E152</f>
        <v>1057824.12</v>
      </c>
      <c r="F150" s="40">
        <f>F151+F152</f>
        <v>952767.06</v>
      </c>
      <c r="G150" s="40">
        <f>G151+G152</f>
        <v>956510.4</v>
      </c>
      <c r="H150" s="40">
        <f>H151+H152</f>
        <v>843600.65</v>
      </c>
      <c r="I150" s="20">
        <f t="shared" si="8"/>
        <v>0.4143441416060729</v>
      </c>
      <c r="J150" s="20">
        <f t="shared" si="9"/>
        <v>-0.0993142981084606</v>
      </c>
      <c r="K150" s="20">
        <f t="shared" si="10"/>
        <v>0.003928914167120823</v>
      </c>
      <c r="L150" s="20">
        <f t="shared" si="11"/>
        <v>-0.11804341071461433</v>
      </c>
    </row>
    <row r="151" spans="1:12" ht="12.75">
      <c r="A151" s="10">
        <v>144</v>
      </c>
      <c r="B151" s="13"/>
      <c r="C151" s="31" t="s">
        <v>78</v>
      </c>
      <c r="D151" s="63"/>
      <c r="E151" s="63"/>
      <c r="F151" s="63"/>
      <c r="G151" s="63"/>
      <c r="H151" s="63"/>
      <c r="I151" s="20">
        <f t="shared" si="8"/>
      </c>
      <c r="J151" s="20">
        <f t="shared" si="9"/>
      </c>
      <c r="K151" s="20">
        <f t="shared" si="10"/>
      </c>
      <c r="L151" s="20">
        <f t="shared" si="11"/>
      </c>
    </row>
    <row r="152" spans="1:12" ht="12.75">
      <c r="A152" s="10">
        <v>145</v>
      </c>
      <c r="B152" s="13"/>
      <c r="C152" s="31" t="s">
        <v>123</v>
      </c>
      <c r="D152" s="40">
        <f>D153+D154</f>
        <v>747925.55</v>
      </c>
      <c r="E152" s="40">
        <f>E153+E154</f>
        <v>1057824.12</v>
      </c>
      <c r="F152" s="40">
        <f>F153+F154</f>
        <v>952767.06</v>
      </c>
      <c r="G152" s="40">
        <f>G153+G154</f>
        <v>956510.4</v>
      </c>
      <c r="H152" s="40">
        <f>H153+H154</f>
        <v>843600.65</v>
      </c>
      <c r="I152" s="20">
        <f t="shared" si="8"/>
        <v>0.4143441416060729</v>
      </c>
      <c r="J152" s="20">
        <f t="shared" si="9"/>
        <v>-0.0993142981084606</v>
      </c>
      <c r="K152" s="20">
        <f t="shared" si="10"/>
        <v>0.003928914167120823</v>
      </c>
      <c r="L152" s="20">
        <f t="shared" si="11"/>
        <v>-0.11804341071461433</v>
      </c>
    </row>
    <row r="153" spans="1:12" ht="12.75">
      <c r="A153" s="10">
        <v>146</v>
      </c>
      <c r="B153" s="13"/>
      <c r="C153" s="32" t="s">
        <v>65</v>
      </c>
      <c r="D153" s="62">
        <v>747925.55</v>
      </c>
      <c r="E153" s="62">
        <v>1057824.12</v>
      </c>
      <c r="F153" s="62">
        <v>952767.06</v>
      </c>
      <c r="G153" s="62">
        <v>956510.4</v>
      </c>
      <c r="H153" s="62">
        <v>843600.65</v>
      </c>
      <c r="I153" s="20">
        <f t="shared" si="8"/>
        <v>0.4143441416060729</v>
      </c>
      <c r="J153" s="20">
        <f t="shared" si="9"/>
        <v>-0.0993142981084606</v>
      </c>
      <c r="K153" s="20">
        <f t="shared" si="10"/>
        <v>0.003928914167120823</v>
      </c>
      <c r="L153" s="20">
        <f t="shared" si="11"/>
        <v>-0.11804341071461433</v>
      </c>
    </row>
    <row r="154" spans="1:12" ht="12.75">
      <c r="A154" s="10">
        <v>147</v>
      </c>
      <c r="B154" s="13"/>
      <c r="C154" s="32" t="s">
        <v>79</v>
      </c>
      <c r="D154" s="62"/>
      <c r="E154" s="62"/>
      <c r="F154" s="62"/>
      <c r="G154" s="62"/>
      <c r="H154" s="62"/>
      <c r="I154" s="20">
        <f t="shared" si="8"/>
      </c>
      <c r="J154" s="20">
        <f t="shared" si="9"/>
      </c>
      <c r="K154" s="20">
        <f t="shared" si="10"/>
      </c>
      <c r="L154" s="20">
        <f t="shared" si="11"/>
      </c>
    </row>
    <row r="155" spans="1:12" ht="12.75">
      <c r="A155" s="10">
        <v>148</v>
      </c>
      <c r="B155" s="13"/>
      <c r="C155" s="31" t="s">
        <v>80</v>
      </c>
      <c r="D155" s="40">
        <f>D96+D108</f>
        <v>3364023.87</v>
      </c>
      <c r="E155" s="40">
        <f>E96+E108</f>
        <v>3772692.99</v>
      </c>
      <c r="F155" s="40">
        <f>F96+F108</f>
        <v>3680992.5900000003</v>
      </c>
      <c r="G155" s="40">
        <f>G96+G108</f>
        <v>3648597.2</v>
      </c>
      <c r="H155" s="40">
        <f>H96+H108</f>
        <v>3565687.45</v>
      </c>
      <c r="I155" s="20">
        <f t="shared" si="8"/>
        <v>0.12148222955385868</v>
      </c>
      <c r="J155" s="20">
        <f t="shared" si="9"/>
        <v>-0.024306350992000514</v>
      </c>
      <c r="K155" s="20">
        <f t="shared" si="10"/>
        <v>-0.008800721329352168</v>
      </c>
      <c r="L155" s="20">
        <f t="shared" si="11"/>
        <v>-0.022723733384436118</v>
      </c>
    </row>
    <row r="156" spans="1:12" ht="12.75">
      <c r="A156" s="41"/>
      <c r="B156" s="42"/>
      <c r="C156" s="43"/>
      <c r="D156" s="44"/>
      <c r="E156" s="44"/>
      <c r="F156" s="44"/>
      <c r="G156" s="44"/>
      <c r="H156" s="44"/>
      <c r="I156" s="21">
        <f t="shared" si="8"/>
      </c>
      <c r="J156" s="21">
        <f t="shared" si="9"/>
      </c>
      <c r="K156" s="21">
        <f t="shared" si="10"/>
      </c>
      <c r="L156" s="21">
        <f t="shared" si="11"/>
      </c>
    </row>
    <row r="157" spans="1:12" ht="12.75">
      <c r="A157" s="10">
        <v>149</v>
      </c>
      <c r="B157" s="13"/>
      <c r="C157" s="45" t="s">
        <v>217</v>
      </c>
      <c r="D157" s="39">
        <f>D94</f>
        <v>3364023.8699999996</v>
      </c>
      <c r="E157" s="39">
        <f>E94</f>
        <v>3772692.9899999998</v>
      </c>
      <c r="F157" s="39">
        <f>F94</f>
        <v>3680992.59</v>
      </c>
      <c r="G157" s="39">
        <f>G94</f>
        <v>3648597.1999999997</v>
      </c>
      <c r="H157" s="39">
        <f>H94</f>
        <v>3565687.45</v>
      </c>
      <c r="I157" s="20">
        <f t="shared" si="8"/>
        <v>0.12148222955385868</v>
      </c>
      <c r="J157" s="20">
        <f t="shared" si="9"/>
        <v>-0.024306350992000514</v>
      </c>
      <c r="K157" s="20">
        <f t="shared" si="10"/>
        <v>-0.008800721329352168</v>
      </c>
      <c r="L157" s="20">
        <f t="shared" si="11"/>
        <v>-0.022723733384436007</v>
      </c>
    </row>
    <row r="158" spans="1:12" ht="12.75">
      <c r="A158" s="10">
        <v>150</v>
      </c>
      <c r="B158" s="13"/>
      <c r="C158" s="45" t="s">
        <v>218</v>
      </c>
      <c r="D158" s="39">
        <f>D155</f>
        <v>3364023.87</v>
      </c>
      <c r="E158" s="39">
        <f>E155</f>
        <v>3772692.99</v>
      </c>
      <c r="F158" s="39">
        <f>F155</f>
        <v>3680992.5900000003</v>
      </c>
      <c r="G158" s="39">
        <f>G155</f>
        <v>3648597.2</v>
      </c>
      <c r="H158" s="39">
        <f>H155</f>
        <v>3565687.45</v>
      </c>
      <c r="I158" s="20">
        <f t="shared" si="8"/>
        <v>0.12148222955385868</v>
      </c>
      <c r="J158" s="20">
        <f t="shared" si="9"/>
        <v>-0.024306350992000514</v>
      </c>
      <c r="K158" s="20">
        <f t="shared" si="10"/>
        <v>-0.008800721329352168</v>
      </c>
      <c r="L158" s="20">
        <f t="shared" si="11"/>
        <v>-0.022723733384436118</v>
      </c>
    </row>
    <row r="159" spans="1:12" ht="12.75">
      <c r="A159" s="41"/>
      <c r="B159" s="42"/>
      <c r="C159" s="46"/>
      <c r="D159" s="64"/>
      <c r="E159" s="44"/>
      <c r="F159" s="44"/>
      <c r="G159" s="44"/>
      <c r="H159" s="44"/>
      <c r="I159" s="23"/>
      <c r="J159" s="23"/>
      <c r="K159" s="23"/>
      <c r="L159" s="23"/>
    </row>
    <row r="160" spans="1:12" ht="19.5" customHeight="1">
      <c r="A160" s="139" t="s">
        <v>120</v>
      </c>
      <c r="B160" s="140"/>
      <c r="C160" s="13" t="s">
        <v>121</v>
      </c>
      <c r="D160" s="18">
        <v>2017</v>
      </c>
      <c r="E160" s="44"/>
      <c r="F160" s="44"/>
      <c r="G160" s="44"/>
      <c r="H160" s="44"/>
      <c r="I160" s="23"/>
      <c r="J160" s="23"/>
      <c r="K160" s="23"/>
      <c r="L160" s="23"/>
    </row>
    <row r="161" spans="1:12" ht="12.75">
      <c r="A161" s="10">
        <v>1</v>
      </c>
      <c r="B161" s="13"/>
      <c r="C161" s="45" t="s">
        <v>213</v>
      </c>
      <c r="D161" s="62">
        <v>246050.46</v>
      </c>
      <c r="E161" s="44"/>
      <c r="F161" s="44"/>
      <c r="G161" s="44"/>
      <c r="H161" s="44"/>
      <c r="I161" s="23"/>
      <c r="J161" s="23"/>
      <c r="K161" s="23"/>
      <c r="L161" s="23"/>
    </row>
    <row r="162" spans="1:12" ht="12.75">
      <c r="A162" s="10">
        <v>2</v>
      </c>
      <c r="B162" s="13"/>
      <c r="C162" s="45" t="s">
        <v>214</v>
      </c>
      <c r="D162" s="62">
        <v>104753.54</v>
      </c>
      <c r="E162" s="44"/>
      <c r="F162" s="44"/>
      <c r="G162" s="44"/>
      <c r="H162" s="44"/>
      <c r="I162" s="23"/>
      <c r="J162" s="23"/>
      <c r="K162" s="23"/>
      <c r="L162" s="23"/>
    </row>
    <row r="163" spans="1:12" ht="12.75">
      <c r="A163" s="10">
        <v>3</v>
      </c>
      <c r="B163" s="13"/>
      <c r="C163" s="45" t="s">
        <v>217</v>
      </c>
      <c r="D163" s="62">
        <v>3240504.61</v>
      </c>
      <c r="E163" s="44"/>
      <c r="F163" s="44"/>
      <c r="G163" s="44"/>
      <c r="H163" s="44"/>
      <c r="I163" s="23"/>
      <c r="J163" s="23"/>
      <c r="K163" s="23"/>
      <c r="L163" s="23"/>
    </row>
    <row r="164" spans="1:6" ht="19.5" customHeight="1">
      <c r="A164" s="7" t="s">
        <v>358</v>
      </c>
      <c r="B164" s="7"/>
      <c r="C164" s="7"/>
      <c r="D164" s="9"/>
      <c r="E164" s="9"/>
      <c r="F164" s="7"/>
    </row>
    <row r="165" spans="1:4" ht="12.75">
      <c r="A165" s="2"/>
      <c r="B165" s="5"/>
      <c r="C165" s="5" t="s">
        <v>347</v>
      </c>
      <c r="D165" s="2"/>
    </row>
    <row r="166" spans="1:4" ht="12.75">
      <c r="A166" s="2"/>
      <c r="B166" s="2"/>
      <c r="C166" s="2" t="s">
        <v>349</v>
      </c>
      <c r="D166" s="2"/>
    </row>
    <row r="167" spans="1:4" ht="12.75">
      <c r="A167" s="2"/>
      <c r="B167" s="2"/>
      <c r="C167" s="128" t="s">
        <v>348</v>
      </c>
      <c r="D167" s="2"/>
    </row>
    <row r="168" spans="1:4" ht="12.75">
      <c r="A168" s="2"/>
      <c r="B168" s="2"/>
      <c r="C168" s="8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</sheetData>
  <sheetProtection password="CB63" sheet="1"/>
  <mergeCells count="10">
    <mergeCell ref="A160:B160"/>
    <mergeCell ref="A95:L95"/>
    <mergeCell ref="A6:L6"/>
    <mergeCell ref="A2:L2"/>
    <mergeCell ref="A3:A5"/>
    <mergeCell ref="B3:C4"/>
    <mergeCell ref="D3:D4"/>
    <mergeCell ref="E3:E4"/>
    <mergeCell ref="F3:H3"/>
    <mergeCell ref="I3:L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headerFooter alignWithMargins="0">
    <oddHeader>&amp;R
</oddHeader>
    <oddFooter>&amp;Rstrona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0" zoomScaleSheetLayoutView="70" workbookViewId="0" topLeftCell="E1">
      <selection activeCell="P1" sqref="P1"/>
    </sheetView>
  </sheetViews>
  <sheetFormatPr defaultColWidth="9.00390625" defaultRowHeight="12.75"/>
  <cols>
    <col min="1" max="1" width="3.125" style="24" bestFit="1" customWidth="1"/>
    <col min="2" max="2" width="3.125" style="24" customWidth="1"/>
    <col min="3" max="3" width="49.375" style="24" customWidth="1"/>
    <col min="4" max="4" width="49.75390625" style="24" customWidth="1"/>
    <col min="5" max="5" width="25.375" style="24" customWidth="1"/>
    <col min="6" max="6" width="11.00390625" style="24" customWidth="1"/>
    <col min="7" max="16" width="12.25390625" style="24" customWidth="1"/>
    <col min="17" max="16384" width="9.125" style="24" customWidth="1"/>
  </cols>
  <sheetData>
    <row r="1" ht="17.25" customHeight="1">
      <c r="P1" s="87" t="s">
        <v>380</v>
      </c>
    </row>
    <row r="2" spans="1:16" ht="12.75" customHeight="1">
      <c r="A2" s="165" t="s">
        <v>253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customHeight="1">
      <c r="A3" s="147" t="s">
        <v>120</v>
      </c>
      <c r="B3" s="148"/>
      <c r="C3" s="163" t="s">
        <v>121</v>
      </c>
      <c r="D3" s="163" t="s">
        <v>242</v>
      </c>
      <c r="E3" s="159" t="s">
        <v>221</v>
      </c>
      <c r="F3" s="159" t="s">
        <v>222</v>
      </c>
      <c r="G3" s="136">
        <v>2018</v>
      </c>
      <c r="H3" s="136">
        <v>2019</v>
      </c>
      <c r="I3" s="135" t="s">
        <v>194</v>
      </c>
      <c r="J3" s="135"/>
      <c r="K3" s="135"/>
      <c r="L3" s="135" t="s">
        <v>212</v>
      </c>
      <c r="M3" s="135"/>
      <c r="N3" s="135"/>
      <c r="O3" s="135"/>
      <c r="P3" s="135"/>
    </row>
    <row r="4" spans="1:16" ht="12.75">
      <c r="A4" s="149"/>
      <c r="B4" s="150"/>
      <c r="C4" s="160"/>
      <c r="D4" s="160"/>
      <c r="E4" s="160"/>
      <c r="F4" s="160"/>
      <c r="G4" s="136"/>
      <c r="H4" s="136"/>
      <c r="I4" s="18">
        <v>2020</v>
      </c>
      <c r="J4" s="18">
        <v>2021</v>
      </c>
      <c r="K4" s="18">
        <v>2022</v>
      </c>
      <c r="L4" s="19">
        <v>2018</v>
      </c>
      <c r="M4" s="19">
        <v>2019</v>
      </c>
      <c r="N4" s="19">
        <v>2020</v>
      </c>
      <c r="O4" s="19">
        <v>2021</v>
      </c>
      <c r="P4" s="19">
        <v>2022</v>
      </c>
    </row>
    <row r="5" spans="1:16" ht="12.75">
      <c r="A5" s="151"/>
      <c r="B5" s="152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</row>
    <row r="6" spans="1:16" s="25" customFormat="1" ht="24" customHeight="1">
      <c r="A6" s="10">
        <v>1</v>
      </c>
      <c r="B6" s="22" t="s">
        <v>124</v>
      </c>
      <c r="C6" s="153" t="s">
        <v>198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1:16" s="25" customFormat="1" ht="63.75">
      <c r="A7" s="26">
        <v>2</v>
      </c>
      <c r="B7" s="27" t="s">
        <v>209</v>
      </c>
      <c r="C7" s="28" t="s">
        <v>199</v>
      </c>
      <c r="D7" s="81" t="s">
        <v>243</v>
      </c>
      <c r="E7" s="67" t="s">
        <v>220</v>
      </c>
      <c r="F7" s="68" t="s">
        <v>223</v>
      </c>
      <c r="G7" s="75">
        <f>(('Zał. nr 4 - rachunek'!D56*100%)/('Zał. nr 4 - rachunek'!D8+'Zał. nr 4 - rachunek'!D11+'Zał. nr 4 - rachunek'!D24+'Zał. nr 4 - rachunek'!D34))</f>
        <v>0.004307029196503841</v>
      </c>
      <c r="H7" s="75">
        <f>(('Zał. nr 4 - rachunek'!E56*100%)/('Zał. nr 4 - rachunek'!E8+'Zał. nr 4 - rachunek'!E11+'Zał. nr 4 - rachunek'!E24+'Zał. nr 4 - rachunek'!E34))</f>
        <v>0.007881391904282978</v>
      </c>
      <c r="I7" s="75">
        <f>(('Zał. nr 4 - rachunek'!F56*100%)/('Zał. nr 4 - rachunek'!F8+'Zał. nr 4 - rachunek'!F11+'Zał. nr 4 - rachunek'!F24+'Zał. nr 4 - rachunek'!F34))</f>
        <v>0.008489653596155776</v>
      </c>
      <c r="J7" s="75">
        <f>(('Zał. nr 4 - rachunek'!G56*100%)/('Zał. nr 4 - rachunek'!G8+'Zał. nr 4 - rachunek'!G11+'Zał. nr 4 - rachunek'!G24+'Zał. nr 4 - rachunek'!G34))</f>
        <v>0.005975013579576317</v>
      </c>
      <c r="K7" s="75">
        <f>(('Zał. nr 4 - rachunek'!H56*100%)/('Zał. nr 4 - rachunek'!H8+'Zał. nr 4 - rachunek'!H11+'Zał. nr 4 - rachunek'!H24+'Zał. nr 4 - rachunek'!H34))</f>
        <v>0.005942733657482442</v>
      </c>
      <c r="L7" s="76">
        <f>IF(ISERROR(IF(G7&lt;0%,0,IF(G7&lt;=2%,3,IF(G7&lt;=4%,4,5)))),"-",IF(G7&lt;0%,0,IF(G7&lt;=2%,3,IF(G7&lt;=4%,4,5))))</f>
        <v>3</v>
      </c>
      <c r="M7" s="76">
        <f>IF(ISERROR(IF(H7&lt;0%,0,IF(H7&lt;=2%,3,IF(H7&lt;=4%,4,5)))),"-",IF(H7&lt;0%,0,IF(H7&lt;=2%,3,IF(H7&lt;=4%,4,5))))</f>
        <v>3</v>
      </c>
      <c r="N7" s="76">
        <f>IF(ISERROR(IF(I7&lt;0%,0,IF(I7&lt;=2%,3,IF(I7&lt;=4%,4,5)))),"-",IF(I7&lt;0%,0,IF(I7&lt;=2%,3,IF(I7&lt;=4%,4,5))))</f>
        <v>3</v>
      </c>
      <c r="O7" s="76">
        <f>IF(ISERROR(IF(J7&lt;0%,0,IF(J7&lt;=2%,3,IF(J7&lt;=4%,4,5)))),"-",IF(J7&lt;0%,0,IF(J7&lt;=2%,3,IF(J7&lt;=4%,4,5))))</f>
        <v>3</v>
      </c>
      <c r="P7" s="76">
        <f>IF(ISERROR(IF(K7&lt;0%,0,IF(K7&lt;=2%,3,IF(K7&lt;=4%,4,5)))),"-",IF(K7&lt;0%,0,IF(K7&lt;=2%,3,IF(K7&lt;=4%,4,5))))</f>
        <v>3</v>
      </c>
    </row>
    <row r="8" spans="1:16" s="25" customFormat="1" ht="54" customHeight="1">
      <c r="A8" s="10">
        <v>3</v>
      </c>
      <c r="B8" s="27" t="s">
        <v>210</v>
      </c>
      <c r="C8" s="28" t="s">
        <v>215</v>
      </c>
      <c r="D8" s="81" t="s">
        <v>247</v>
      </c>
      <c r="E8" s="67" t="s">
        <v>219</v>
      </c>
      <c r="F8" s="68" t="s">
        <v>223</v>
      </c>
      <c r="G8" s="75">
        <f>(('Zał. nr 4 - rachunek'!D33*100%)/('Zał. nr 4 - rachunek'!D8+'Zał. nr 4 - rachunek'!D11+'Zał. nr 4 - rachunek'!D24))</f>
        <v>0.003819938826806676</v>
      </c>
      <c r="H8" s="75">
        <f>(('Zał. nr 4 - rachunek'!E33*100%)/('Zał. nr 4 - rachunek'!E8+'Zał. nr 4 - rachunek'!E11+'Zał. nr 4 - rachunek'!E24))</f>
        <v>0.007617593493681702</v>
      </c>
      <c r="I8" s="75">
        <f>(('Zał. nr 4 - rachunek'!F33*100%)/('Zał. nr 4 - rachunek'!F8+'Zał. nr 4 - rachunek'!F11+'Zał. nr 4 - rachunek'!F24))</f>
        <v>0.007936620818134154</v>
      </c>
      <c r="J8" s="75">
        <f>(('Zał. nr 4 - rachunek'!G33*100%)/('Zał. nr 4 - rachunek'!G8+'Zał. nr 4 - rachunek'!G11+'Zał. nr 4 - rachunek'!G24))</f>
        <v>0.005434782608695652</v>
      </c>
      <c r="K8" s="75">
        <f>(('Zał. nr 4 - rachunek'!H33*100%)/('Zał. nr 4 - rachunek'!H8+'Zał. nr 4 - rachunek'!H11+'Zał. nr 4 - rachunek'!H24))</f>
        <v>0.005405405405405406</v>
      </c>
      <c r="L8" s="76">
        <f>IF(ISERROR(IF(G8&lt;0%,0,IF(G8&lt;=3%,3,IF(G8&lt;=5%,4,5)))),"-",IF(G8&lt;0%,0,IF(G8&lt;=3%,3,IF(G8&lt;=5%,4,5))))</f>
        <v>3</v>
      </c>
      <c r="M8" s="76">
        <f>IF(ISERROR(IF(H8&lt;0%,0,IF(H8&lt;=3%,3,IF(H8&lt;=5%,4,5)))),"-",IF(H8&lt;0%,0,IF(H8&lt;=3%,3,IF(H8&lt;=5%,4,5))))</f>
        <v>3</v>
      </c>
      <c r="N8" s="76">
        <f>IF(ISERROR(IF(I8&lt;0%,0,IF(I8&lt;=3%,3,IF(I8&lt;=5%,4,5)))),"-",IF(I8&lt;0%,0,IF(I8&lt;=3%,3,IF(I8&lt;=5%,4,5))))</f>
        <v>3</v>
      </c>
      <c r="O8" s="76">
        <f>IF(ISERROR(IF(J8&lt;0%,0,IF(J8&lt;=3%,3,IF(J8&lt;=5%,4,5)))),"-",IF(J8&lt;0%,0,IF(J8&lt;=3%,3,IF(J8&lt;=5%,4,5))))</f>
        <v>3</v>
      </c>
      <c r="P8" s="76">
        <f>IF(ISERROR(IF(K8&lt;0%,0,IF(K8&lt;=3%,3,IF(K8&lt;=5%,4,5)))),"-",IF(K8&lt;0%,0,IF(K8&lt;=3%,3,IF(K8&lt;=5%,4,5))))</f>
        <v>3</v>
      </c>
    </row>
    <row r="9" spans="1:16" s="25" customFormat="1" ht="53.25" customHeight="1">
      <c r="A9" s="26">
        <v>4</v>
      </c>
      <c r="B9" s="27" t="s">
        <v>211</v>
      </c>
      <c r="C9" s="28" t="s">
        <v>200</v>
      </c>
      <c r="D9" s="81" t="s">
        <v>246</v>
      </c>
      <c r="E9" s="69" t="s">
        <v>220</v>
      </c>
      <c r="F9" s="70" t="s">
        <v>223</v>
      </c>
      <c r="G9" s="75">
        <f>(('Zał. nr 4 - rachunek'!D56*100%)/(('Zał. nr 5- bilans'!D163+'Zał. nr 5- bilans'!D94)/2))</f>
        <v>0.004157601876220621</v>
      </c>
      <c r="H9" s="75">
        <f>(('Zał. nr 4 - rachunek'!E56*100%)/(('Zał. nr 5- bilans'!D94+'Zał. nr 5- bilans'!E94)/2))</f>
        <v>0.007636920599369271</v>
      </c>
      <c r="I9" s="75">
        <f>(('Zał. nr 4 - rachunek'!F56*100%)/(('Zał. nr 5- bilans'!E94+'Zał. nr 5- bilans'!F94)/2))</f>
        <v>0.008172735399981817</v>
      </c>
      <c r="J9" s="75">
        <f>(('Zał. nr 4 - rachunek'!G56*100%)/(('Zał. nr 5- bilans'!F94+'Zał. nr 5- bilans'!G94)/2))</f>
        <v>0.006003064463447961</v>
      </c>
      <c r="K9" s="75">
        <f>(('Zał. nr 4 - rachunek'!H56*100%)/(('Zał. nr 5- bilans'!G94+'Zał. nr 5- bilans'!H94)/2))</f>
        <v>0.006099010800745157</v>
      </c>
      <c r="L9" s="76">
        <f>IF(ISERROR(IF(G9&lt;0%,0,IF(G9&lt;=2%,3,IF(G9&lt;=4%,4,5)))),"-",IF(G9&lt;0%,0,IF(G9&lt;=2%,3,IF(G9&lt;=4%,4,5))))</f>
        <v>3</v>
      </c>
      <c r="M9" s="76">
        <f>IF(ISERROR(IF(H9&lt;0%,0,IF(H9&lt;=2%,3,IF(H9&lt;=4%,4,5)))),"-",IF(H9&lt;0%,0,IF(H9&lt;=2%,3,IF(H9&lt;=4%,4,5))))</f>
        <v>3</v>
      </c>
      <c r="N9" s="76">
        <f>IF(ISERROR(IF(I9&lt;0%,0,IF(I9&lt;=2%,3,IF(I9&lt;=4%,4,5)))),"-",IF(I9&lt;0%,0,IF(I9&lt;=2%,3,IF(I9&lt;=4%,4,5))))</f>
        <v>3</v>
      </c>
      <c r="O9" s="76">
        <f>IF(ISERROR(IF(J9&lt;0%,0,IF(J9&lt;=2%,3,IF(J9&lt;=4%,4,5)))),"-",IF(J9&lt;0%,0,IF(J9&lt;=2%,3,IF(J9&lt;=4%,4,5))))</f>
        <v>3</v>
      </c>
      <c r="P9" s="76">
        <f>IF(ISERROR(IF(K9&lt;0%,0,IF(K9&lt;=2%,3,IF(K9&lt;=4%,4,5)))),"-",IF(K9&lt;0%,0,IF(K9&lt;=2%,3,IF(K9&lt;=4%,4,5))))</f>
        <v>3</v>
      </c>
    </row>
    <row r="10" spans="1:16" s="71" customFormat="1" ht="19.5" customHeight="1">
      <c r="A10" s="10">
        <v>5</v>
      </c>
      <c r="B10" s="156" t="s">
        <v>235</v>
      </c>
      <c r="C10" s="157"/>
      <c r="D10" s="158"/>
      <c r="E10" s="72" t="s">
        <v>236</v>
      </c>
      <c r="F10" s="72">
        <v>15</v>
      </c>
      <c r="G10" s="144" t="s">
        <v>237</v>
      </c>
      <c r="H10" s="145"/>
      <c r="I10" s="145"/>
      <c r="J10" s="145"/>
      <c r="K10" s="146"/>
      <c r="L10" s="77">
        <f>SUM(L7:L9)</f>
        <v>9</v>
      </c>
      <c r="M10" s="77">
        <f>SUM(M7:M9)</f>
        <v>9</v>
      </c>
      <c r="N10" s="77">
        <f>SUM(N7:N9)</f>
        <v>9</v>
      </c>
      <c r="O10" s="77">
        <f>SUM(O7:O9)</f>
        <v>9</v>
      </c>
      <c r="P10" s="77">
        <f>SUM(P7:P9)</f>
        <v>9</v>
      </c>
    </row>
    <row r="11" spans="1:16" s="25" customFormat="1" ht="24" customHeight="1">
      <c r="A11" s="26">
        <v>6</v>
      </c>
      <c r="B11" s="29" t="s">
        <v>125</v>
      </c>
      <c r="C11" s="164" t="s">
        <v>201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s="25" customFormat="1" ht="92.25" customHeight="1">
      <c r="A12" s="10">
        <v>7</v>
      </c>
      <c r="B12" s="27" t="s">
        <v>209</v>
      </c>
      <c r="C12" s="28" t="s">
        <v>216</v>
      </c>
      <c r="D12" s="81" t="s">
        <v>245</v>
      </c>
      <c r="E12" s="66" t="s">
        <v>225</v>
      </c>
      <c r="F12" s="66" t="s">
        <v>224</v>
      </c>
      <c r="G12" s="78">
        <f>(('Zał. nr 5- bilans'!D49-'Zał. nr 5- bilans'!D60-'Zał. nr 5- bilans'!D91)/('Zał. nr 5- bilans'!D126-'Zał. nr 5- bilans'!D143+'Zał. nr 5- bilans'!D113+'Zał. nr 5- bilans'!D116))</f>
        <v>1.2694565266069566</v>
      </c>
      <c r="H12" s="78">
        <f>(('Zał. nr 5- bilans'!E49-'Zał. nr 5- bilans'!E60-'Zał. nr 5- bilans'!E91)/('Zał. nr 5- bilans'!E126-'Zał. nr 5- bilans'!E143+'Zał. nr 5- bilans'!E113+'Zał. nr 5- bilans'!E116))</f>
        <v>2.5785669436609693</v>
      </c>
      <c r="I12" s="78">
        <f>(('Zał. nr 5- bilans'!F49-'Zał. nr 5- bilans'!F60-'Zał. nr 5- bilans'!F91)/('Zał. nr 5- bilans'!F126-'Zał. nr 5- bilans'!F143+'Zał. nr 5- bilans'!F113+'Zał. nr 5- bilans'!F116))</f>
        <v>2.345995361592163</v>
      </c>
      <c r="J12" s="78">
        <f>(('Zał. nr 5- bilans'!G49-'Zał. nr 5- bilans'!G60-'Zał. nr 5- bilans'!G91)/('Zał. nr 5- bilans'!G126-'Zał. nr 5- bilans'!G143+'Zał. nr 5- bilans'!G113+'Zał. nr 5- bilans'!G116))</f>
        <v>2.7319544869733035</v>
      </c>
      <c r="K12" s="78">
        <f>(('Zał. nr 5- bilans'!H49-'Zał. nr 5- bilans'!H60-'Zał. nr 5- bilans'!H91)/('Zał. nr 5- bilans'!H126-'Zał. nr 5- bilans'!H143+'Zał. nr 5- bilans'!H113+'Zał. nr 5- bilans'!H116))</f>
        <v>2.663474443399185</v>
      </c>
      <c r="L12" s="76">
        <f>IF(ISERROR(IF(OR('Zał. nr 5- bilans'!D126=0),10,IF(G12&lt;0.6,0,IF(G12&lt;=1,4,IF(G12&lt;=1.5,8,IF(G12&lt;=3,12,10)))))),"-",IF(OR('Zał. nr 5- bilans'!D126=0),10,IF(G12&lt;0.6,0,IF(G12&lt;=1,4,IF(G12&lt;=1.5,8,IF(G12&lt;=3,12,10))))))</f>
        <v>8</v>
      </c>
      <c r="M12" s="76">
        <f>IF(ISERROR(IF(OR('Zał. nr 5- bilans'!E126=0),10,IF(H12&lt;0.6,0,IF(H12&lt;=1,4,IF(H12&lt;=1.5,8,IF(H12&lt;=3,12,10)))))),"-",IF(OR('Zał. nr 5- bilans'!E126=0),10,IF(H12&lt;0.6,0,IF(H12&lt;=1,4,IF(H12&lt;=1.5,8,IF(H12&lt;=3,12,10))))))</f>
        <v>12</v>
      </c>
      <c r="N12" s="76">
        <f>IF(ISERROR(IF(OR('Zał. nr 5- bilans'!F126=0),10,IF(I12&lt;0.6,0,IF(I12&lt;=1,4,IF(I12&lt;=1.5,8,IF(I12&lt;=3,12,10)))))),"-",IF(OR('Zał. nr 5- bilans'!F126=0),10,IF(I12&lt;0.6,0,IF(I12&lt;=1,4,IF(I12&lt;=1.5,8,IF(I12&lt;=3,12,10))))))</f>
        <v>12</v>
      </c>
      <c r="O12" s="76">
        <f>IF(ISERROR(IF(OR('Zał. nr 5- bilans'!G126=0),10,IF(J12&lt;0.6,0,IF(J12&lt;=1,4,IF(J12&lt;=1.5,8,IF(J12&lt;=3,12,10)))))),"-",IF(OR('Zał. nr 5- bilans'!G126=0),10,IF(J12&lt;0.6,0,IF(J12&lt;=1,4,IF(J12&lt;=1.5,8,IF(J12&lt;=3,12,10))))))</f>
        <v>12</v>
      </c>
      <c r="P12" s="76">
        <f>IF(ISERROR(IF(OR('Zał. nr 5- bilans'!H126=0),10,IF(K12&lt;0.6,0,IF(K12&lt;=1,4,IF(K12&lt;=1.5,8,IF(K12&lt;=3,12,10)))))),"-",IF(OR('Zał. nr 5- bilans'!H126=0),10,IF(K12&lt;0.6,0,IF(K12&lt;=1,4,IF(K12&lt;=1.5,8,IF(K12&lt;=3,12,10))))))</f>
        <v>12</v>
      </c>
    </row>
    <row r="13" spans="1:16" s="25" customFormat="1" ht="97.5" customHeight="1">
      <c r="A13" s="26">
        <v>8</v>
      </c>
      <c r="B13" s="27" t="s">
        <v>210</v>
      </c>
      <c r="C13" s="28" t="s">
        <v>202</v>
      </c>
      <c r="D13" s="81" t="s">
        <v>244</v>
      </c>
      <c r="E13" s="66" t="s">
        <v>252</v>
      </c>
      <c r="F13" s="66" t="s">
        <v>226</v>
      </c>
      <c r="G13" s="78">
        <f>(('Zał. nr 5- bilans'!D49-'Zał. nr 5- bilans'!D70-'Zał. nr 5- bilans'!D91-'Zał. nr 5- bilans'!D50)/('Zał. nr 5- bilans'!D126-'Zał. nr 5- bilans'!D143+'Zał. nr 5- bilans'!D113+'Zał. nr 5- bilans'!D116))</f>
        <v>1.2504762471732285</v>
      </c>
      <c r="H13" s="78">
        <f>(('Zał. nr 5- bilans'!E49-'Zał. nr 5- bilans'!E70-'Zał. nr 5- bilans'!E91-'Zał. nr 5- bilans'!E50)/('Zał. nr 5- bilans'!E126-'Zał. nr 5- bilans'!E143+'Zał. nr 5- bilans'!E113+'Zał. nr 5- bilans'!E116))</f>
        <v>2.563886160360112</v>
      </c>
      <c r="I13" s="78">
        <f>(('Zał. nr 5- bilans'!F49-'Zał. nr 5- bilans'!F70-'Zał. nr 5- bilans'!F91-'Zał. nr 5- bilans'!F50)/('Zał. nr 5- bilans'!F126-'Zał. nr 5- bilans'!F143+'Zał. nr 5- bilans'!F113+'Zał. nr 5- bilans'!F116))</f>
        <v>2.3217458286886337</v>
      </c>
      <c r="J13" s="78">
        <f>(('Zał. nr 5- bilans'!G49-'Zał. nr 5- bilans'!G70-'Zał. nr 5- bilans'!G91-'Zał. nr 5- bilans'!G50)/('Zał. nr 5- bilans'!G126-'Zał. nr 5- bilans'!G143+'Zał. nr 5- bilans'!G113+'Zał. nr 5- bilans'!G116))</f>
        <v>2.7045352203280797</v>
      </c>
      <c r="K13" s="78">
        <f>(('Zał. nr 5- bilans'!H49-'Zał. nr 5- bilans'!H70-'Zał. nr 5- bilans'!H91-'Zał. nr 5- bilans'!H50)/('Zał. nr 5- bilans'!H126-'Zał. nr 5- bilans'!H143+'Zał. nr 5- bilans'!H113+'Zał. nr 5- bilans'!H116))</f>
        <v>2.6371338977735967</v>
      </c>
      <c r="L13" s="76">
        <f>IF(ISERROR(IF(OR('Zał. nr 5- bilans'!D126=0),10,IF(G13&lt;0.5,0,IF(G13&lt;=1,8,IF(G13&lt;=2.5,13,10))))),"-",IF(OR('Zał. nr 5- bilans'!D126=0),10,IF(G13&lt;0.5,0,IF(G13&lt;=1,8,IF(G13&lt;=2.5,13,10)))))</f>
        <v>13</v>
      </c>
      <c r="M13" s="76">
        <f>IF(ISERROR(IF(OR('Zał. nr 5- bilans'!E126=0),10,IF(H13&lt;0.5,0,IF(H13&lt;=1,8,IF(H13&lt;=2.5,13,10))))),"-",IF(OR('Zał. nr 5- bilans'!E126=0),10,IF(H13&lt;0.5,0,IF(H13&lt;=1,8,IF(H13&lt;=2.5,13,10)))))</f>
        <v>10</v>
      </c>
      <c r="N13" s="76">
        <f>IF(ISERROR(IF(OR('Zał. nr 5- bilans'!F126=0),10,IF(I13&lt;0.5,0,IF(I13&lt;=1,8,IF(I13&lt;=2.5,13,10))))),"-",IF(OR('Zał. nr 5- bilans'!F126=0),10,IF(I13&lt;0.5,0,IF(I13&lt;=1,8,IF(I13&lt;=2.5,13,10)))))</f>
        <v>13</v>
      </c>
      <c r="O13" s="76">
        <f>IF(ISERROR(IF(OR('Zał. nr 5- bilans'!G126=0),10,IF(J13&lt;0.5,0,IF(J13&lt;=1,8,IF(J13&lt;=2.5,13,10))))),"-",IF(OR('Zał. nr 5- bilans'!G126=0),10,IF(J13&lt;0.5,0,IF(J13&lt;=1,8,IF(J13&lt;=2.5,13,10)))))</f>
        <v>10</v>
      </c>
      <c r="P13" s="76">
        <f>IF(ISERROR(IF(OR('Zał. nr 5- bilans'!H126=0),10,IF(K13&lt;0.5,0,IF(K13&lt;=1,8,IF(K13&lt;=2.5,13,10))))),"-",IF(OR('Zał. nr 5- bilans'!H126=0),10,IF(K13&lt;0.5,0,IF(K13&lt;=1,8,IF(K13&lt;=2.5,13,10)))))</f>
        <v>10</v>
      </c>
    </row>
    <row r="14" spans="1:16" s="25" customFormat="1" ht="19.5" customHeight="1">
      <c r="A14" s="10">
        <v>9</v>
      </c>
      <c r="B14" s="156" t="s">
        <v>238</v>
      </c>
      <c r="C14" s="158"/>
      <c r="D14" s="74"/>
      <c r="E14" s="72" t="s">
        <v>236</v>
      </c>
      <c r="F14" s="72">
        <v>25</v>
      </c>
      <c r="G14" s="144" t="s">
        <v>237</v>
      </c>
      <c r="H14" s="145"/>
      <c r="I14" s="145"/>
      <c r="J14" s="145"/>
      <c r="K14" s="146"/>
      <c r="L14" s="77">
        <f>SUM(L11:L13)</f>
        <v>21</v>
      </c>
      <c r="M14" s="77">
        <f>SUM(M11:M13)</f>
        <v>22</v>
      </c>
      <c r="N14" s="77">
        <f>SUM(N11:N13)</f>
        <v>25</v>
      </c>
      <c r="O14" s="77">
        <f>SUM(O11:O13)</f>
        <v>22</v>
      </c>
      <c r="P14" s="77">
        <f>SUM(P11:P13)</f>
        <v>22</v>
      </c>
    </row>
    <row r="15" spans="1:16" s="25" customFormat="1" ht="24" customHeight="1">
      <c r="A15" s="26">
        <v>10</v>
      </c>
      <c r="B15" s="29" t="s">
        <v>126</v>
      </c>
      <c r="C15" s="164" t="s">
        <v>203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s="25" customFormat="1" ht="71.25" customHeight="1">
      <c r="A16" s="10">
        <v>11</v>
      </c>
      <c r="B16" s="27" t="s">
        <v>209</v>
      </c>
      <c r="C16" s="28" t="s">
        <v>204</v>
      </c>
      <c r="D16" s="81" t="s">
        <v>248</v>
      </c>
      <c r="E16" s="66" t="s">
        <v>227</v>
      </c>
      <c r="F16" s="66" t="s">
        <v>229</v>
      </c>
      <c r="G16" s="78">
        <f>(((('Zał. nr 5- bilans'!D161+'Zał. nr 5- bilans'!D68)/2)*365)/('Zał. nr 4 - rachunek'!D8+'Zał. nr 4 - rachunek'!D11))</f>
        <v>29.79900595895993</v>
      </c>
      <c r="H16" s="78">
        <f>(((('Zał. nr 5- bilans'!D68+'Zał. nr 5- bilans'!E68)/2)*365)/('Zał. nr 4 - rachunek'!E8+'Zał. nr 4 - rachunek'!E11))</f>
        <v>32.79911458079236</v>
      </c>
      <c r="I16" s="78">
        <f>(((('Zał. nr 5- bilans'!E68+'Zał. nr 5- bilans'!F68)/2)*365)/('Zał. nr 4 - rachunek'!F8+'Zał. nr 4 - rachunek'!F11))</f>
        <v>30.154558428571427</v>
      </c>
      <c r="J16" s="78">
        <f>(((('Zał. nr 5- bilans'!F68+'Zał. nr 5- bilans'!G68)/2)*365)/('Zał. nr 4 - rachunek'!G8+'Zał. nr 4 - rachunek'!G11))</f>
        <v>24.334355333333335</v>
      </c>
      <c r="K16" s="78">
        <f>(((('Zał. nr 5- bilans'!G68+'Zał. nr 5- bilans'!H68)/2)*365)/('Zał. nr 4 - rachunek'!H8+'Zał. nr 4 - rachunek'!H11))</f>
        <v>24.19889502762431</v>
      </c>
      <c r="L16" s="79">
        <f>IF(ISERROR(IF(G16&lt;45,3,IF(G16&lt;=60,2,IF(G16&lt;=90,1,0)))),"-",IF(G16&lt;45,3,IF(G16&lt;=60,2,IF(G16&lt;=90,1,0))))</f>
        <v>3</v>
      </c>
      <c r="M16" s="79">
        <f>IF(ISERROR(IF(H16&lt;45,3,IF(H16&lt;=60,2,IF(H16&lt;=90,1,0)))),"-",IF(H16&lt;45,3,IF(H16&lt;=60,2,IF(H16&lt;=90,1,0))))</f>
        <v>3</v>
      </c>
      <c r="N16" s="79">
        <f>IF(ISERROR(IF(I16&lt;45,3,IF(I16&lt;=60,2,IF(I16&lt;=90,1,0)))),"-",IF(I16&lt;45,3,IF(I16&lt;=60,2,IF(I16&lt;=90,1,0))))</f>
        <v>3</v>
      </c>
      <c r="O16" s="79">
        <f>IF(ISERROR(IF(J16&lt;45,3,IF(J16&lt;=60,2,IF(J16&lt;=90,1,0)))),"-",IF(J16&lt;45,3,IF(J16&lt;=60,2,IF(J16&lt;=90,1,0))))</f>
        <v>3</v>
      </c>
      <c r="P16" s="79">
        <f>IF(ISERROR(IF(K16&lt;45,3,IF(K16&lt;=60,2,IF(K16&lt;=90,1,0)))),"-",IF(K16&lt;45,3,IF(K16&lt;=60,2,IF(K16&lt;=90,1,0))))</f>
        <v>3</v>
      </c>
    </row>
    <row r="17" spans="1:16" s="25" customFormat="1" ht="71.25" customHeight="1">
      <c r="A17" s="26">
        <v>12</v>
      </c>
      <c r="B17" s="27" t="s">
        <v>210</v>
      </c>
      <c r="C17" s="28" t="s">
        <v>205</v>
      </c>
      <c r="D17" s="81" t="s">
        <v>249</v>
      </c>
      <c r="E17" s="66" t="s">
        <v>228</v>
      </c>
      <c r="F17" s="66" t="s">
        <v>230</v>
      </c>
      <c r="G17" s="78">
        <f>(((('Zał. nr 5- bilans'!D162+'Zał. nr 5- bilans'!D141)/2)*365)/('Zał. nr 4 - rachunek'!D8+'Zał. nr 4 - rachunek'!D11))</f>
        <v>12.050067873689786</v>
      </c>
      <c r="H17" s="78">
        <f>(((('Zał. nr 5- bilans'!D141+'Zał. nr 5- bilans'!E141)/2)*365)/('Zał. nr 4 - rachunek'!E8+'Zał. nr 4 - rachunek'!E11))</f>
        <v>12.984265560463882</v>
      </c>
      <c r="I17" s="78">
        <f>(((('Zał. nr 5- bilans'!E141+'Zał. nr 5- bilans'!F141)/2)*365)/('Zał. nr 4 - rachunek'!F8+'Zał. nr 4 - rachunek'!F11))</f>
        <v>14.331624885714286</v>
      </c>
      <c r="J17" s="78">
        <f>(((('Zał. nr 5- bilans'!F141+'Zał. nr 5- bilans'!G141)/2)*365)/('Zał. nr 4 - rachunek'!G8+'Zał. nr 4 - rachunek'!G11))</f>
        <v>14.088347562500001</v>
      </c>
      <c r="K17" s="78">
        <f>(((('Zał. nr 5- bilans'!G141+'Zał. nr 5- bilans'!H141)/2)*365)/('Zał. nr 4 - rachunek'!H8+'Zał. nr 4 - rachunek'!H11))</f>
        <v>14.116022099447514</v>
      </c>
      <c r="L17" s="79">
        <f>IF(ISERROR(IF(G17&lt;=60,7,IF(G17&lt;=90,4,0))),"-",IF(G17&lt;=60,7,IF(G17&lt;=90,4,0)))</f>
        <v>7</v>
      </c>
      <c r="M17" s="79">
        <f>IF(ISERROR(IF(H17&lt;=60,7,IF(H17&lt;=90,4,0))),"-",IF(H17&lt;=60,7,IF(H17&lt;=90,4,0)))</f>
        <v>7</v>
      </c>
      <c r="N17" s="79">
        <f>IF(ISERROR(IF(I17&lt;=60,7,IF(I17&lt;=90,4,0))),"-",IF(I17&lt;=60,7,IF(I17&lt;=90,4,0)))</f>
        <v>7</v>
      </c>
      <c r="O17" s="79">
        <f>IF(ISERROR(IF(J17&lt;=60,7,IF(J17&lt;=90,4,0))),"-",IF(J17&lt;=60,7,IF(J17&lt;=90,4,0)))</f>
        <v>7</v>
      </c>
      <c r="P17" s="79">
        <f>IF(ISERROR(IF(K17&lt;=60,7,IF(K17&lt;=90,4,0))),"-",IF(K17&lt;=60,7,IF(K17&lt;=90,4,0)))</f>
        <v>7</v>
      </c>
    </row>
    <row r="18" spans="1:16" s="25" customFormat="1" ht="19.5" customHeight="1">
      <c r="A18" s="10">
        <v>13</v>
      </c>
      <c r="B18" s="156" t="s">
        <v>239</v>
      </c>
      <c r="C18" s="157"/>
      <c r="D18" s="158"/>
      <c r="E18" s="72" t="s">
        <v>236</v>
      </c>
      <c r="F18" s="72">
        <v>10</v>
      </c>
      <c r="G18" s="144" t="s">
        <v>237</v>
      </c>
      <c r="H18" s="145"/>
      <c r="I18" s="145"/>
      <c r="J18" s="145"/>
      <c r="K18" s="146"/>
      <c r="L18" s="77">
        <f>SUM(L15:L17)</f>
        <v>10</v>
      </c>
      <c r="M18" s="77">
        <f>SUM(M15:M17)</f>
        <v>10</v>
      </c>
      <c r="N18" s="77">
        <f>SUM(N15:N17)</f>
        <v>10</v>
      </c>
      <c r="O18" s="77">
        <f>SUM(O15:O17)</f>
        <v>10</v>
      </c>
      <c r="P18" s="77">
        <f>SUM(P15:P17)</f>
        <v>10</v>
      </c>
    </row>
    <row r="19" spans="1:16" s="25" customFormat="1" ht="24" customHeight="1">
      <c r="A19" s="26">
        <v>14</v>
      </c>
      <c r="B19" s="29" t="s">
        <v>127</v>
      </c>
      <c r="C19" s="164" t="s">
        <v>206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s="25" customFormat="1" ht="57" customHeight="1">
      <c r="A20" s="10">
        <v>15</v>
      </c>
      <c r="B20" s="27" t="s">
        <v>209</v>
      </c>
      <c r="C20" s="28" t="s">
        <v>207</v>
      </c>
      <c r="D20" s="81" t="s">
        <v>250</v>
      </c>
      <c r="E20" s="66" t="s">
        <v>231</v>
      </c>
      <c r="F20" s="66" t="s">
        <v>233</v>
      </c>
      <c r="G20" s="75">
        <f>(('Zał. nr 5- bilans'!D109+'Zał. nr 5- bilans'!D117+'Zał. nr 5- bilans'!D126)*100%)/'Zał. nr 5- bilans'!D94</f>
        <v>0.09352528464668715</v>
      </c>
      <c r="H20" s="75">
        <f>(('Zał. nr 5- bilans'!E109+'Zał. nr 5- bilans'!E117+'Zał. nr 5- bilans'!E126)*100%)/'Zał. nr 5- bilans'!E94</f>
        <v>0.10235144259644621</v>
      </c>
      <c r="I20" s="75">
        <f>(('Zał. nr 5- bilans'!F109+'Zał. nr 5- bilans'!F117+'Zał. nr 5- bilans'!F126)*100%)/'Zał. nr 5- bilans'!F94</f>
        <v>0.10025522219266408</v>
      </c>
      <c r="J20" s="75">
        <f>(('Zał. nr 5- bilans'!G109+'Zał. nr 5- bilans'!G117+'Zał. nr 5- bilans'!G126)*100%)/'Zał. nr 5- bilans'!G94</f>
        <v>0.08521083116546821</v>
      </c>
      <c r="K20" s="75">
        <f>(('Zał. nr 5- bilans'!H109+'Zał. nr 5- bilans'!H117+'Zał. nr 5- bilans'!H126)*100%)/'Zał. nr 5- bilans'!H94</f>
        <v>0.08943576925117203</v>
      </c>
      <c r="L20" s="79">
        <f>IF(ISERROR(IF(G20&lt;40%,10,IF(G20&lt;=60%,8,IF(G20&lt;=80%,3,0)))),"-",IF(G20&lt;40%,10,IF(G20&lt;=60%,8,IF(G20&lt;=80%,3,0))))</f>
        <v>10</v>
      </c>
      <c r="M20" s="79">
        <f>IF(ISERROR(IF(H20&lt;40%,10,IF(H20&lt;=60%,8,IF(H20&lt;=80%,3,0)))),"-",IF(H20&lt;40%,10,IF(H20&lt;=60%,8,IF(H20&lt;=80%,3,0))))</f>
        <v>10</v>
      </c>
      <c r="N20" s="79">
        <f>IF(ISERROR(IF(I20&lt;40%,10,IF(I20&lt;=60%,8,IF(I20&lt;=80%,3,0)))),"-",IF(I20&lt;40%,10,IF(I20&lt;=60%,8,IF(I20&lt;=80%,3,0))))</f>
        <v>10</v>
      </c>
      <c r="O20" s="79">
        <f>IF(ISERROR(IF(J20&lt;40%,10,IF(J20&lt;=60%,8,IF(J20&lt;=80%,3,0)))),"-",IF(J20&lt;40%,10,IF(J20&lt;=60%,8,IF(J20&lt;=80%,3,0))))</f>
        <v>10</v>
      </c>
      <c r="P20" s="79">
        <f>IF(ISERROR(IF(K20&lt;40%,10,IF(K20&lt;=60%,8,IF(K20&lt;=80%,3,0)))),"-",IF(K20&lt;40%,10,IF(K20&lt;=60%,8,IF(K20&lt;=80%,3,0))))</f>
        <v>10</v>
      </c>
    </row>
    <row r="21" spans="1:16" s="25" customFormat="1" ht="81" customHeight="1">
      <c r="A21" s="26">
        <v>16</v>
      </c>
      <c r="B21" s="27" t="s">
        <v>210</v>
      </c>
      <c r="C21" s="28" t="s">
        <v>208</v>
      </c>
      <c r="D21" s="81" t="s">
        <v>251</v>
      </c>
      <c r="E21" s="66" t="s">
        <v>232</v>
      </c>
      <c r="F21" s="66" t="s">
        <v>234</v>
      </c>
      <c r="G21" s="78">
        <f>('Zał. nr 5- bilans'!D109+'Zał. nr 5- bilans'!D117+'Zał. nr 5- bilans'!D126)/'Zał. nr 5- bilans'!D96</f>
        <v>0.13670407564310993</v>
      </c>
      <c r="H21" s="78">
        <f>('Zał. nr 5- bilans'!E109+'Zał. nr 5- bilans'!E117+'Zał. nr 5- bilans'!E126)/'Zał. nr 5- bilans'!E96</f>
        <v>0.16581606793716552</v>
      </c>
      <c r="I21" s="78">
        <f>('Zał. nr 5- bilans'!F109+'Zał. nr 5- bilans'!F117+'Zał. nr 5- bilans'!F126)/'Zał. nr 5- bilans'!F96</f>
        <v>0.15642624399220953</v>
      </c>
      <c r="J21" s="78">
        <f>('Zał. nr 5- bilans'!G109+'Zał. nr 5- bilans'!G117+'Zał. nr 5- bilans'!G126)/'Zał. nr 5- bilans'!G96</f>
        <v>0.13056514507807618</v>
      </c>
      <c r="K21" s="78">
        <f>('Zał. nr 5- bilans'!H109+'Zał. nr 5- bilans'!H117+'Zał. nr 5- bilans'!H126)/'Zał. nr 5- bilans'!H96</f>
        <v>0.13269879811257285</v>
      </c>
      <c r="L21" s="79">
        <f>IF(ISERROR(IF(G21&lt;0,0,IF(G21&lt;=0.5,10,IF(G21&lt;=1,8,IF(G21&lt;=2,6,IF(G21&lt;=4,4,0)))))),"-",IF(G21&lt;0,0,IF(G21&lt;=0.5,10,IF(G21&lt;=1,8,IF(G21&lt;=2,6,IF(G21&lt;=4,4,0))))))</f>
        <v>10</v>
      </c>
      <c r="M21" s="79">
        <f>IF(ISERROR(IF(H21&lt;0,0,IF(H21&lt;=0.5,10,IF(H21&lt;=1,8,IF(H21&lt;=2,6,IF(H21&lt;=4,4,0)))))),"-",IF(H21&lt;0,0,IF(H21&lt;=0.5,10,IF(H21&lt;=1,8,IF(H21&lt;=2,6,IF(H21&lt;=4,4,0))))))</f>
        <v>10</v>
      </c>
      <c r="N21" s="79">
        <f>IF(ISERROR(IF(I21&lt;0,0,IF(I21&lt;=0.5,10,IF(I21&lt;=1,8,IF(I21&lt;=2,6,IF(I21&lt;=4,4,0)))))),"-",IF(I21&lt;0,0,IF(I21&lt;=0.5,10,IF(I21&lt;=1,8,IF(I21&lt;=2,6,IF(I21&lt;=4,4,0))))))</f>
        <v>10</v>
      </c>
      <c r="O21" s="79">
        <f>IF(ISERROR(IF(J21&lt;0,0,IF(J21&lt;=0.5,10,IF(J21&lt;=1,8,IF(J21&lt;=2,6,IF(J21&lt;=4,4,0)))))),"-",IF(J21&lt;0,0,IF(J21&lt;=0.5,10,IF(J21&lt;=1,8,IF(J21&lt;=2,6,IF(J21&lt;=4,4,0))))))</f>
        <v>10</v>
      </c>
      <c r="P21" s="79">
        <f>IF(ISERROR(IF(K21&lt;0,0,IF(K21&lt;=0.5,10,IF(K21&lt;=1,8,IF(K21&lt;=2,6,IF(K21&lt;=4,4,0)))))),"-",IF(K21&lt;0,0,IF(K21&lt;=0.5,10,IF(K21&lt;=1,8,IF(K21&lt;=2,6,IF(K21&lt;=4,4,0))))))</f>
        <v>10</v>
      </c>
    </row>
    <row r="22" spans="1:16" s="25" customFormat="1" ht="19.5" customHeight="1">
      <c r="A22" s="10">
        <v>17</v>
      </c>
      <c r="B22" s="156" t="s">
        <v>240</v>
      </c>
      <c r="C22" s="157"/>
      <c r="D22" s="158"/>
      <c r="E22" s="72" t="s">
        <v>236</v>
      </c>
      <c r="F22" s="72">
        <v>20</v>
      </c>
      <c r="G22" s="144" t="s">
        <v>237</v>
      </c>
      <c r="H22" s="145"/>
      <c r="I22" s="145"/>
      <c r="J22" s="145"/>
      <c r="K22" s="146"/>
      <c r="L22" s="77">
        <f>SUM(L19:L21)</f>
        <v>20</v>
      </c>
      <c r="M22" s="77">
        <f>SUM(M19:M21)</f>
        <v>20</v>
      </c>
      <c r="N22" s="77">
        <f>SUM(N19:N21)</f>
        <v>20</v>
      </c>
      <c r="O22" s="77">
        <f>SUM(O19:O21)</f>
        <v>20</v>
      </c>
      <c r="P22" s="77">
        <f>SUM(P19:P21)</f>
        <v>20</v>
      </c>
    </row>
    <row r="23" spans="1:16" s="25" customFormat="1" ht="35.25" customHeight="1">
      <c r="A23" s="26">
        <v>18</v>
      </c>
      <c r="B23" s="161" t="s">
        <v>241</v>
      </c>
      <c r="C23" s="161"/>
      <c r="D23" s="65"/>
      <c r="E23" s="73" t="s">
        <v>236</v>
      </c>
      <c r="F23" s="65">
        <v>70</v>
      </c>
      <c r="G23" s="162" t="s">
        <v>237</v>
      </c>
      <c r="H23" s="162"/>
      <c r="I23" s="162"/>
      <c r="J23" s="162"/>
      <c r="K23" s="162"/>
      <c r="L23" s="80">
        <f>L10+L14+L18+L22</f>
        <v>60</v>
      </c>
      <c r="M23" s="80">
        <f>M10+M14+M18+M22</f>
        <v>61</v>
      </c>
      <c r="N23" s="80">
        <f>N10+N14+N18+N22</f>
        <v>64</v>
      </c>
      <c r="O23" s="80">
        <f>O10+O14+O18+O22</f>
        <v>61</v>
      </c>
      <c r="P23" s="80">
        <f>P10+P14+P18+P22</f>
        <v>61</v>
      </c>
    </row>
    <row r="24" spans="1:16" ht="24" customHeight="1">
      <c r="A24" s="7" t="s">
        <v>379</v>
      </c>
      <c r="B24" s="7"/>
      <c r="C24" s="7"/>
      <c r="D24" s="7"/>
      <c r="E24" s="7"/>
      <c r="F24" s="7"/>
      <c r="G24" s="9"/>
      <c r="H24" s="9"/>
      <c r="I24" s="7"/>
      <c r="J24" s="7"/>
      <c r="K24" s="7"/>
      <c r="L24" s="7"/>
      <c r="M24" s="7"/>
      <c r="N24" s="7"/>
      <c r="O24" s="7"/>
      <c r="P24" s="7"/>
    </row>
    <row r="25" spans="1:16" ht="24" customHeight="1">
      <c r="A25" s="2"/>
      <c r="B25" s="5"/>
      <c r="C25" s="5" t="s">
        <v>350</v>
      </c>
      <c r="D25" s="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4" customHeight="1">
      <c r="A26" s="2"/>
      <c r="B26" s="2"/>
      <c r="C26" s="2" t="s">
        <v>345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4" customHeight="1">
      <c r="A27" s="2"/>
      <c r="B27" s="2"/>
      <c r="C27" s="128" t="s">
        <v>351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3"/>
      <c r="B34" s="3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3"/>
      <c r="B35" s="3"/>
      <c r="C35" s="4"/>
      <c r="D35" s="4"/>
      <c r="E35" s="4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3"/>
      <c r="B36" s="3"/>
      <c r="C36" s="4"/>
      <c r="D36" s="4"/>
      <c r="E36" s="4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3"/>
      <c r="B37" s="3"/>
      <c r="C37" s="4"/>
      <c r="D37" s="4"/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3"/>
      <c r="B38" s="3"/>
      <c r="C38" s="4"/>
      <c r="D38" s="4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3"/>
      <c r="B39" s="3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</row>
  </sheetData>
  <sheetProtection password="CB63" sheet="1"/>
  <mergeCells count="24">
    <mergeCell ref="A2:P2"/>
    <mergeCell ref="G3:G4"/>
    <mergeCell ref="H3:H4"/>
    <mergeCell ref="I3:K3"/>
    <mergeCell ref="C3:C4"/>
    <mergeCell ref="B10:D10"/>
    <mergeCell ref="B23:C23"/>
    <mergeCell ref="G23:K23"/>
    <mergeCell ref="D3:D4"/>
    <mergeCell ref="B14:C14"/>
    <mergeCell ref="G14:K14"/>
    <mergeCell ref="G22:K22"/>
    <mergeCell ref="C11:P11"/>
    <mergeCell ref="C15:P15"/>
    <mergeCell ref="C19:P19"/>
    <mergeCell ref="B18:D18"/>
    <mergeCell ref="G18:K18"/>
    <mergeCell ref="A3:B5"/>
    <mergeCell ref="C6:P6"/>
    <mergeCell ref="B22:D22"/>
    <mergeCell ref="L3:P3"/>
    <mergeCell ref="F3:F4"/>
    <mergeCell ref="E3:E4"/>
    <mergeCell ref="G10:K10"/>
  </mergeCells>
  <printOptions horizontalCentered="1"/>
  <pageMargins left="0.2362204724409449" right="0.2362204724409449" top="0.31496062992125984" bottom="0.31496062992125984" header="0.2362204724409449" footer="0.2362204724409449"/>
  <pageSetup fitToWidth="0" horizontalDpi="600" verticalDpi="600" orientation="landscape" paperSize="9" scale="55" r:id="rId2"/>
  <headerFooter>
    <oddFooter>&amp;Rstrona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7" width="19.25390625" style="0" customWidth="1"/>
  </cols>
  <sheetData>
    <row r="1" spans="2:9" ht="15">
      <c r="B1" s="82"/>
      <c r="C1" s="82"/>
      <c r="D1" s="82"/>
      <c r="E1" s="82"/>
      <c r="F1" s="82"/>
      <c r="G1" s="87" t="s">
        <v>382</v>
      </c>
      <c r="I1" s="87"/>
    </row>
    <row r="2" spans="2:7" ht="15">
      <c r="B2" s="82"/>
      <c r="C2" s="82"/>
      <c r="D2" s="82"/>
      <c r="E2" s="82"/>
      <c r="F2" s="82"/>
      <c r="G2" s="82"/>
    </row>
    <row r="3" spans="2:7" ht="15">
      <c r="B3" s="82"/>
      <c r="C3" s="82"/>
      <c r="D3" s="82"/>
      <c r="E3" s="82"/>
      <c r="F3" s="82"/>
      <c r="G3" s="82"/>
    </row>
    <row r="4" spans="2:7" ht="15.75" customHeight="1">
      <c r="B4" s="166" t="s">
        <v>352</v>
      </c>
      <c r="C4" s="166"/>
      <c r="D4" s="166"/>
      <c r="E4" s="166"/>
      <c r="F4" s="166"/>
      <c r="G4" s="166"/>
    </row>
    <row r="5" spans="2:7" ht="15.75">
      <c r="B5" s="83"/>
      <c r="C5" s="82"/>
      <c r="D5" s="82"/>
      <c r="E5" s="82"/>
      <c r="F5" s="82"/>
      <c r="G5" s="82"/>
    </row>
    <row r="6" spans="2:7" ht="15.75">
      <c r="B6" s="84"/>
      <c r="C6" s="82"/>
      <c r="D6" s="82"/>
      <c r="E6" s="82"/>
      <c r="F6" s="82"/>
      <c r="G6" s="82"/>
    </row>
    <row r="7" spans="1:7" ht="15.75" customHeight="1">
      <c r="A7" s="170" t="s">
        <v>120</v>
      </c>
      <c r="B7" s="167" t="s">
        <v>256</v>
      </c>
      <c r="C7" s="168" t="s">
        <v>257</v>
      </c>
      <c r="D7" s="169"/>
      <c r="E7" s="168" t="s">
        <v>258</v>
      </c>
      <c r="F7" s="169"/>
      <c r="G7" s="85" t="s">
        <v>195</v>
      </c>
    </row>
    <row r="8" spans="1:7" ht="15.75">
      <c r="A8" s="170"/>
      <c r="B8" s="167"/>
      <c r="C8" s="85" t="s">
        <v>259</v>
      </c>
      <c r="D8" s="85" t="s">
        <v>353</v>
      </c>
      <c r="E8" s="85" t="s">
        <v>259</v>
      </c>
      <c r="F8" s="85" t="s">
        <v>353</v>
      </c>
      <c r="G8" s="85" t="s">
        <v>354</v>
      </c>
    </row>
    <row r="9" spans="1:7" ht="15.75">
      <c r="A9" s="88">
        <v>1</v>
      </c>
      <c r="B9" s="86" t="s">
        <v>374</v>
      </c>
      <c r="C9" s="86">
        <v>1456302.88</v>
      </c>
      <c r="D9" s="86">
        <v>1550000</v>
      </c>
      <c r="E9" s="133">
        <f>C9/C13</f>
        <v>0.5403477032453683</v>
      </c>
      <c r="F9" s="133">
        <f>D9/D13</f>
        <v>0.5668161652225677</v>
      </c>
      <c r="G9" s="86">
        <f>D9/C9</f>
        <v>1.0643390336493739</v>
      </c>
    </row>
    <row r="10" spans="1:7" ht="15.75">
      <c r="A10" s="88">
        <v>2</v>
      </c>
      <c r="B10" s="86" t="s">
        <v>375</v>
      </c>
      <c r="C10" s="86">
        <v>983903.83</v>
      </c>
      <c r="D10" s="86">
        <v>1014884.68</v>
      </c>
      <c r="E10" s="133">
        <f>C10/C13</f>
        <v>0.36506840854068856</v>
      </c>
      <c r="F10" s="133">
        <f>D10/D13</f>
        <v>0.37113099513595665</v>
      </c>
      <c r="G10" s="86">
        <f aca="true" t="shared" si="0" ref="G10:G16">D10/C10</f>
        <v>1.031487681067366</v>
      </c>
    </row>
    <row r="11" spans="1:7" ht="15.75">
      <c r="A11" s="88">
        <v>3</v>
      </c>
      <c r="B11" s="86" t="s">
        <v>376</v>
      </c>
      <c r="C11" s="86">
        <v>164002</v>
      </c>
      <c r="D11" s="86">
        <v>169688</v>
      </c>
      <c r="E11" s="133">
        <f>C11/C13</f>
        <v>0.060851424002984114</v>
      </c>
      <c r="F11" s="133">
        <f>D11/D13</f>
        <v>0.06205283964147553</v>
      </c>
      <c r="G11" s="86">
        <f t="shared" si="0"/>
        <v>1.034670308898672</v>
      </c>
    </row>
    <row r="12" spans="1:7" ht="15.75">
      <c r="A12" s="88">
        <v>4</v>
      </c>
      <c r="B12" s="86" t="s">
        <v>377</v>
      </c>
      <c r="C12" s="86">
        <v>254915.1</v>
      </c>
      <c r="D12" s="86">
        <v>260026.8</v>
      </c>
      <c r="E12" s="133">
        <f>C12/C13</f>
        <v>0.0945838882139431</v>
      </c>
      <c r="F12" s="133">
        <f>D12/D13</f>
        <v>0.09508864105231972</v>
      </c>
      <c r="G12" s="86">
        <f t="shared" si="0"/>
        <v>1.0200525586754177</v>
      </c>
    </row>
    <row r="13" spans="1:7" ht="15.75">
      <c r="A13" s="88"/>
      <c r="B13" s="86" t="s">
        <v>378</v>
      </c>
      <c r="C13" s="86">
        <f>C9+C10+C12</f>
        <v>2695121.81</v>
      </c>
      <c r="D13" s="86">
        <f>D9+D10+D11</f>
        <v>2734572.68</v>
      </c>
      <c r="E13" s="86"/>
      <c r="F13" s="86"/>
      <c r="G13" s="86">
        <f t="shared" si="0"/>
        <v>1.0146378801335143</v>
      </c>
    </row>
    <row r="14" spans="1:7" ht="15.75">
      <c r="A14" s="88"/>
      <c r="B14" s="86"/>
      <c r="C14" s="86"/>
      <c r="D14" s="86"/>
      <c r="E14" s="86"/>
      <c r="F14" s="86"/>
      <c r="G14" s="86" t="e">
        <f t="shared" si="0"/>
        <v>#DIV/0!</v>
      </c>
    </row>
    <row r="15" spans="1:7" ht="15.75">
      <c r="A15" s="88"/>
      <c r="B15" s="86"/>
      <c r="C15" s="86"/>
      <c r="D15" s="86"/>
      <c r="E15" s="86"/>
      <c r="F15" s="86"/>
      <c r="G15" s="86" t="e">
        <f t="shared" si="0"/>
        <v>#DIV/0!</v>
      </c>
    </row>
    <row r="16" spans="1:7" ht="15.75">
      <c r="A16" s="88"/>
      <c r="B16" s="86"/>
      <c r="C16" s="86"/>
      <c r="D16" s="86"/>
      <c r="E16" s="86"/>
      <c r="F16" s="86"/>
      <c r="G16" s="86" t="e">
        <f t="shared" si="0"/>
        <v>#DIV/0!</v>
      </c>
    </row>
    <row r="17" spans="2:7" ht="15">
      <c r="B17" s="82"/>
      <c r="C17" s="82"/>
      <c r="D17" s="82"/>
      <c r="E17" s="82"/>
      <c r="F17" s="82"/>
      <c r="G17" s="82"/>
    </row>
    <row r="18" spans="2:7" ht="15">
      <c r="B18" s="82"/>
      <c r="C18" s="82"/>
      <c r="D18" s="82"/>
      <c r="E18" s="82"/>
      <c r="F18" s="82"/>
      <c r="G18" s="82"/>
    </row>
    <row r="19" spans="2:7" ht="15">
      <c r="B19" s="82"/>
      <c r="C19" s="82"/>
      <c r="D19" s="82"/>
      <c r="E19" s="82"/>
      <c r="F19" s="82"/>
      <c r="G19" s="82"/>
    </row>
  </sheetData>
  <sheetProtection/>
  <mergeCells count="5">
    <mergeCell ref="B4:G4"/>
    <mergeCell ref="B7:B8"/>
    <mergeCell ref="C7:D7"/>
    <mergeCell ref="E7:F7"/>
    <mergeCell ref="A7:A8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5" zoomScaleNormal="40" zoomScaleSheetLayoutView="115" zoomScalePageLayoutView="0" workbookViewId="0" topLeftCell="D1">
      <selection activeCell="J18" sqref="J18"/>
    </sheetView>
  </sheetViews>
  <sheetFormatPr defaultColWidth="9.00390625" defaultRowHeight="12.75"/>
  <cols>
    <col min="1" max="1" width="5.875" style="112" customWidth="1"/>
    <col min="2" max="2" width="51.00390625" style="112" customWidth="1"/>
    <col min="3" max="14" width="11.75390625" style="112" customWidth="1"/>
    <col min="15" max="16384" width="9.125" style="112" customWidth="1"/>
  </cols>
  <sheetData>
    <row r="1" ht="12.75">
      <c r="N1" s="87" t="s">
        <v>359</v>
      </c>
    </row>
    <row r="2" spans="1:14" s="95" customFormat="1" ht="30.75" customHeight="1">
      <c r="A2" s="174" t="s">
        <v>120</v>
      </c>
      <c r="B2" s="175" t="s">
        <v>121</v>
      </c>
      <c r="C2" s="175">
        <v>2019</v>
      </c>
      <c r="D2" s="175"/>
      <c r="E2" s="175"/>
      <c r="F2" s="175">
        <v>2020</v>
      </c>
      <c r="G2" s="175"/>
      <c r="H2" s="175"/>
      <c r="I2" s="175">
        <v>2021</v>
      </c>
      <c r="J2" s="175"/>
      <c r="K2" s="175"/>
      <c r="L2" s="175">
        <v>2022</v>
      </c>
      <c r="M2" s="175"/>
      <c r="N2" s="175"/>
    </row>
    <row r="3" spans="1:14" s="95" customFormat="1" ht="24" customHeight="1">
      <c r="A3" s="174"/>
      <c r="B3" s="175"/>
      <c r="C3" s="96" t="s">
        <v>287</v>
      </c>
      <c r="D3" s="96" t="s">
        <v>288</v>
      </c>
      <c r="E3" s="97" t="s">
        <v>289</v>
      </c>
      <c r="F3" s="96" t="s">
        <v>287</v>
      </c>
      <c r="G3" s="96" t="s">
        <v>288</v>
      </c>
      <c r="H3" s="97" t="s">
        <v>289</v>
      </c>
      <c r="I3" s="96" t="s">
        <v>287</v>
      </c>
      <c r="J3" s="96" t="s">
        <v>288</v>
      </c>
      <c r="K3" s="97" t="s">
        <v>289</v>
      </c>
      <c r="L3" s="96" t="s">
        <v>287</v>
      </c>
      <c r="M3" s="96" t="s">
        <v>288</v>
      </c>
      <c r="N3" s="97" t="s">
        <v>289</v>
      </c>
    </row>
    <row r="4" spans="1:14" s="95" customFormat="1" ht="12.75">
      <c r="A4" s="113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  <c r="H4" s="113">
        <v>8</v>
      </c>
      <c r="I4" s="113">
        <v>9</v>
      </c>
      <c r="J4" s="113">
        <v>10</v>
      </c>
      <c r="K4" s="113">
        <v>11</v>
      </c>
      <c r="L4" s="113">
        <v>12</v>
      </c>
      <c r="M4" s="113">
        <v>13</v>
      </c>
      <c r="N4" s="113">
        <v>14</v>
      </c>
    </row>
    <row r="5" spans="1:14" s="102" customFormat="1" ht="27" customHeight="1">
      <c r="A5" s="98" t="s">
        <v>108</v>
      </c>
      <c r="B5" s="99" t="s">
        <v>290</v>
      </c>
      <c r="C5" s="100">
        <f aca="true" t="shared" si="0" ref="C5:M5">C11+C15+C16+C17</f>
        <v>0</v>
      </c>
      <c r="D5" s="100">
        <f t="shared" si="0"/>
        <v>16.4</v>
      </c>
      <c r="E5" s="101">
        <f aca="true" t="shared" si="1" ref="E5:E22">C5+D5</f>
        <v>16.4</v>
      </c>
      <c r="F5" s="100">
        <f t="shared" si="0"/>
        <v>0</v>
      </c>
      <c r="G5" s="100">
        <f t="shared" si="0"/>
        <v>16.4</v>
      </c>
      <c r="H5" s="101">
        <f aca="true" t="shared" si="2" ref="H5:H22">F5+G5</f>
        <v>16.4</v>
      </c>
      <c r="I5" s="100">
        <f t="shared" si="0"/>
        <v>0</v>
      </c>
      <c r="J5" s="100">
        <f t="shared" si="0"/>
        <v>16.4</v>
      </c>
      <c r="K5" s="101">
        <f aca="true" t="shared" si="3" ref="K5:K22">I5+J5</f>
        <v>16.4</v>
      </c>
      <c r="L5" s="100">
        <f t="shared" si="0"/>
        <v>0</v>
      </c>
      <c r="M5" s="100">
        <f t="shared" si="0"/>
        <v>16.4</v>
      </c>
      <c r="N5" s="101">
        <f aca="true" t="shared" si="4" ref="N5:N22">L5+M5</f>
        <v>16.4</v>
      </c>
    </row>
    <row r="6" spans="1:14" s="102" customFormat="1" ht="12.75">
      <c r="A6" s="103" t="s">
        <v>291</v>
      </c>
      <c r="B6" s="104" t="s">
        <v>292</v>
      </c>
      <c r="C6" s="105"/>
      <c r="D6" s="105"/>
      <c r="E6" s="106">
        <f t="shared" si="1"/>
        <v>0</v>
      </c>
      <c r="F6" s="105"/>
      <c r="G6" s="105"/>
      <c r="H6" s="106">
        <f t="shared" si="2"/>
        <v>0</v>
      </c>
      <c r="I6" s="105"/>
      <c r="J6" s="105"/>
      <c r="K6" s="106">
        <f t="shared" si="3"/>
        <v>0</v>
      </c>
      <c r="L6" s="105"/>
      <c r="M6" s="105"/>
      <c r="N6" s="106">
        <f t="shared" si="4"/>
        <v>0</v>
      </c>
    </row>
    <row r="7" spans="1:14" s="102" customFormat="1" ht="12.75">
      <c r="A7" s="103" t="s">
        <v>293</v>
      </c>
      <c r="B7" s="104" t="s">
        <v>294</v>
      </c>
      <c r="C7" s="105"/>
      <c r="D7" s="105"/>
      <c r="E7" s="106">
        <f t="shared" si="1"/>
        <v>0</v>
      </c>
      <c r="F7" s="105"/>
      <c r="G7" s="105"/>
      <c r="H7" s="106">
        <f t="shared" si="2"/>
        <v>0</v>
      </c>
      <c r="I7" s="105"/>
      <c r="J7" s="105"/>
      <c r="K7" s="106">
        <f t="shared" si="3"/>
        <v>0</v>
      </c>
      <c r="L7" s="105"/>
      <c r="M7" s="105"/>
      <c r="N7" s="106">
        <f t="shared" si="4"/>
        <v>0</v>
      </c>
    </row>
    <row r="8" spans="1:14" s="102" customFormat="1" ht="12.75">
      <c r="A8" s="103" t="s">
        <v>295</v>
      </c>
      <c r="B8" s="104" t="s">
        <v>296</v>
      </c>
      <c r="C8" s="105"/>
      <c r="D8" s="105"/>
      <c r="E8" s="106">
        <f t="shared" si="1"/>
        <v>0</v>
      </c>
      <c r="F8" s="105"/>
      <c r="G8" s="105"/>
      <c r="H8" s="106">
        <f t="shared" si="2"/>
        <v>0</v>
      </c>
      <c r="I8" s="105"/>
      <c r="J8" s="105"/>
      <c r="K8" s="106">
        <f t="shared" si="3"/>
        <v>0</v>
      </c>
      <c r="L8" s="105"/>
      <c r="M8" s="105"/>
      <c r="N8" s="106">
        <f t="shared" si="4"/>
        <v>0</v>
      </c>
    </row>
    <row r="9" spans="1:14" s="102" customFormat="1" ht="12.75">
      <c r="A9" s="103" t="s">
        <v>297</v>
      </c>
      <c r="B9" s="104" t="s">
        <v>298</v>
      </c>
      <c r="C9" s="105"/>
      <c r="D9" s="105"/>
      <c r="E9" s="106">
        <f t="shared" si="1"/>
        <v>0</v>
      </c>
      <c r="F9" s="105"/>
      <c r="G9" s="105"/>
      <c r="H9" s="106">
        <f t="shared" si="2"/>
        <v>0</v>
      </c>
      <c r="I9" s="105"/>
      <c r="J9" s="105"/>
      <c r="K9" s="106">
        <f t="shared" si="3"/>
        <v>0</v>
      </c>
      <c r="L9" s="105"/>
      <c r="M9" s="105"/>
      <c r="N9" s="106">
        <f t="shared" si="4"/>
        <v>0</v>
      </c>
    </row>
    <row r="10" spans="1:14" s="102" customFormat="1" ht="12.75">
      <c r="A10" s="103" t="s">
        <v>299</v>
      </c>
      <c r="B10" s="107" t="s">
        <v>300</v>
      </c>
      <c r="C10" s="105"/>
      <c r="D10" s="105">
        <v>5</v>
      </c>
      <c r="E10" s="106">
        <f t="shared" si="1"/>
        <v>5</v>
      </c>
      <c r="F10" s="105"/>
      <c r="G10" s="105">
        <v>5</v>
      </c>
      <c r="H10" s="106">
        <f t="shared" si="2"/>
        <v>5</v>
      </c>
      <c r="I10" s="105"/>
      <c r="J10" s="105">
        <v>5</v>
      </c>
      <c r="K10" s="106">
        <f t="shared" si="3"/>
        <v>5</v>
      </c>
      <c r="L10" s="105"/>
      <c r="M10" s="105">
        <v>5</v>
      </c>
      <c r="N10" s="106">
        <f t="shared" si="4"/>
        <v>5</v>
      </c>
    </row>
    <row r="11" spans="1:14" s="109" customFormat="1" ht="12.75" customHeight="1">
      <c r="A11" s="171" t="s">
        <v>301</v>
      </c>
      <c r="B11" s="171"/>
      <c r="C11" s="108">
        <f aca="true" t="shared" si="5" ref="C11:M11">SUM(C6:C10)</f>
        <v>0</v>
      </c>
      <c r="D11" s="108">
        <f t="shared" si="5"/>
        <v>5</v>
      </c>
      <c r="E11" s="101">
        <f t="shared" si="1"/>
        <v>5</v>
      </c>
      <c r="F11" s="108">
        <f t="shared" si="5"/>
        <v>0</v>
      </c>
      <c r="G11" s="108">
        <f t="shared" si="5"/>
        <v>5</v>
      </c>
      <c r="H11" s="101">
        <f t="shared" si="2"/>
        <v>5</v>
      </c>
      <c r="I11" s="108">
        <f t="shared" si="5"/>
        <v>0</v>
      </c>
      <c r="J11" s="108">
        <f t="shared" si="5"/>
        <v>5</v>
      </c>
      <c r="K11" s="101">
        <f t="shared" si="3"/>
        <v>5</v>
      </c>
      <c r="L11" s="108">
        <f t="shared" si="5"/>
        <v>0</v>
      </c>
      <c r="M11" s="108">
        <f t="shared" si="5"/>
        <v>5</v>
      </c>
      <c r="N11" s="101">
        <f t="shared" si="4"/>
        <v>5</v>
      </c>
    </row>
    <row r="12" spans="1:14" s="102" customFormat="1" ht="12.75">
      <c r="A12" s="103" t="s">
        <v>302</v>
      </c>
      <c r="B12" s="107" t="s">
        <v>303</v>
      </c>
      <c r="C12" s="105"/>
      <c r="D12" s="105">
        <v>1</v>
      </c>
      <c r="E12" s="106">
        <f t="shared" si="1"/>
        <v>1</v>
      </c>
      <c r="F12" s="105"/>
      <c r="G12" s="105">
        <v>1</v>
      </c>
      <c r="H12" s="106">
        <f t="shared" si="2"/>
        <v>1</v>
      </c>
      <c r="I12" s="105"/>
      <c r="J12" s="105">
        <v>1</v>
      </c>
      <c r="K12" s="106">
        <f t="shared" si="3"/>
        <v>1</v>
      </c>
      <c r="L12" s="105"/>
      <c r="M12" s="105">
        <v>1</v>
      </c>
      <c r="N12" s="106">
        <f t="shared" si="4"/>
        <v>1</v>
      </c>
    </row>
    <row r="13" spans="1:14" s="102" customFormat="1" ht="12.75">
      <c r="A13" s="103" t="s">
        <v>304</v>
      </c>
      <c r="B13" s="107" t="s">
        <v>305</v>
      </c>
      <c r="C13" s="105"/>
      <c r="D13" s="105">
        <v>8.4</v>
      </c>
      <c r="E13" s="106">
        <f t="shared" si="1"/>
        <v>8.4</v>
      </c>
      <c r="F13" s="105"/>
      <c r="G13" s="105">
        <v>8.4</v>
      </c>
      <c r="H13" s="106">
        <f t="shared" si="2"/>
        <v>8.4</v>
      </c>
      <c r="I13" s="105"/>
      <c r="J13" s="105">
        <v>8.4</v>
      </c>
      <c r="K13" s="106">
        <f t="shared" si="3"/>
        <v>8.4</v>
      </c>
      <c r="L13" s="105"/>
      <c r="M13" s="105">
        <v>8.4</v>
      </c>
      <c r="N13" s="106">
        <f t="shared" si="4"/>
        <v>8.4</v>
      </c>
    </row>
    <row r="14" spans="1:14" s="102" customFormat="1" ht="12.75">
      <c r="A14" s="103" t="s">
        <v>306</v>
      </c>
      <c r="B14" s="107" t="s">
        <v>307</v>
      </c>
      <c r="C14" s="105"/>
      <c r="D14" s="105"/>
      <c r="E14" s="106">
        <f t="shared" si="1"/>
        <v>0</v>
      </c>
      <c r="F14" s="105"/>
      <c r="G14" s="105"/>
      <c r="H14" s="106">
        <f t="shared" si="2"/>
        <v>0</v>
      </c>
      <c r="I14" s="105"/>
      <c r="J14" s="105"/>
      <c r="K14" s="106">
        <f t="shared" si="3"/>
        <v>0</v>
      </c>
      <c r="L14" s="105"/>
      <c r="M14" s="105"/>
      <c r="N14" s="106">
        <f t="shared" si="4"/>
        <v>0</v>
      </c>
    </row>
    <row r="15" spans="1:14" s="109" customFormat="1" ht="12.75" customHeight="1">
      <c r="A15" s="171" t="s">
        <v>301</v>
      </c>
      <c r="B15" s="171"/>
      <c r="C15" s="108">
        <f aca="true" t="shared" si="6" ref="C15:M15">SUM(C12:C14)</f>
        <v>0</v>
      </c>
      <c r="D15" s="108">
        <f t="shared" si="6"/>
        <v>9.4</v>
      </c>
      <c r="E15" s="101">
        <f t="shared" si="1"/>
        <v>9.4</v>
      </c>
      <c r="F15" s="108">
        <f t="shared" si="6"/>
        <v>0</v>
      </c>
      <c r="G15" s="108">
        <f t="shared" si="6"/>
        <v>9.4</v>
      </c>
      <c r="H15" s="101">
        <f t="shared" si="2"/>
        <v>9.4</v>
      </c>
      <c r="I15" s="108">
        <f t="shared" si="6"/>
        <v>0</v>
      </c>
      <c r="J15" s="108">
        <f t="shared" si="6"/>
        <v>9.4</v>
      </c>
      <c r="K15" s="101">
        <f t="shared" si="3"/>
        <v>9.4</v>
      </c>
      <c r="L15" s="108">
        <f t="shared" si="6"/>
        <v>0</v>
      </c>
      <c r="M15" s="108">
        <f t="shared" si="6"/>
        <v>9.4</v>
      </c>
      <c r="N15" s="101">
        <f t="shared" si="4"/>
        <v>9.4</v>
      </c>
    </row>
    <row r="16" spans="1:14" s="102" customFormat="1" ht="12.75">
      <c r="A16" s="103" t="s">
        <v>308</v>
      </c>
      <c r="B16" s="107" t="s">
        <v>309</v>
      </c>
      <c r="C16" s="105"/>
      <c r="D16" s="105"/>
      <c r="E16" s="106">
        <f t="shared" si="1"/>
        <v>0</v>
      </c>
      <c r="F16" s="105"/>
      <c r="G16" s="105"/>
      <c r="H16" s="106">
        <f t="shared" si="2"/>
        <v>0</v>
      </c>
      <c r="I16" s="105"/>
      <c r="J16" s="105"/>
      <c r="K16" s="106">
        <f t="shared" si="3"/>
        <v>0</v>
      </c>
      <c r="L16" s="105"/>
      <c r="M16" s="105"/>
      <c r="N16" s="106">
        <f t="shared" si="4"/>
        <v>0</v>
      </c>
    </row>
    <row r="17" spans="1:14" s="102" customFormat="1" ht="18" customHeight="1">
      <c r="A17" s="103" t="s">
        <v>310</v>
      </c>
      <c r="B17" s="107" t="s">
        <v>311</v>
      </c>
      <c r="C17" s="105"/>
      <c r="D17" s="105">
        <v>2</v>
      </c>
      <c r="E17" s="106">
        <f t="shared" si="1"/>
        <v>2</v>
      </c>
      <c r="F17" s="105"/>
      <c r="G17" s="105">
        <v>2</v>
      </c>
      <c r="H17" s="106">
        <f t="shared" si="2"/>
        <v>2</v>
      </c>
      <c r="I17" s="105"/>
      <c r="J17" s="105">
        <v>2</v>
      </c>
      <c r="K17" s="106">
        <f t="shared" si="3"/>
        <v>2</v>
      </c>
      <c r="L17" s="105"/>
      <c r="M17" s="105">
        <v>2</v>
      </c>
      <c r="N17" s="106">
        <f t="shared" si="4"/>
        <v>2</v>
      </c>
    </row>
    <row r="18" spans="1:14" s="102" customFormat="1" ht="17.25" customHeight="1">
      <c r="A18" s="103" t="s">
        <v>312</v>
      </c>
      <c r="B18" s="107" t="s">
        <v>313</v>
      </c>
      <c r="C18" s="105"/>
      <c r="D18" s="105">
        <v>2</v>
      </c>
      <c r="E18" s="106">
        <f t="shared" si="1"/>
        <v>2</v>
      </c>
      <c r="F18" s="105"/>
      <c r="G18" s="105">
        <v>2</v>
      </c>
      <c r="H18" s="106">
        <f t="shared" si="2"/>
        <v>2</v>
      </c>
      <c r="I18" s="105"/>
      <c r="J18" s="105">
        <v>2</v>
      </c>
      <c r="K18" s="106">
        <f t="shared" si="3"/>
        <v>2</v>
      </c>
      <c r="L18" s="105"/>
      <c r="M18" s="105">
        <v>2</v>
      </c>
      <c r="N18" s="106">
        <f t="shared" si="4"/>
        <v>2</v>
      </c>
    </row>
    <row r="19" spans="1:14" s="102" customFormat="1" ht="17.25" customHeight="1">
      <c r="A19" s="103" t="s">
        <v>314</v>
      </c>
      <c r="B19" s="107" t="s">
        <v>315</v>
      </c>
      <c r="C19" s="105"/>
      <c r="D19" s="105"/>
      <c r="E19" s="106">
        <f t="shared" si="1"/>
        <v>0</v>
      </c>
      <c r="F19" s="105"/>
      <c r="G19" s="105"/>
      <c r="H19" s="106">
        <f t="shared" si="2"/>
        <v>0</v>
      </c>
      <c r="I19" s="105"/>
      <c r="J19" s="105"/>
      <c r="K19" s="106">
        <f t="shared" si="3"/>
        <v>0</v>
      </c>
      <c r="L19" s="105"/>
      <c r="M19" s="105"/>
      <c r="N19" s="106">
        <f t="shared" si="4"/>
        <v>0</v>
      </c>
    </row>
    <row r="20" spans="1:14" s="102" customFormat="1" ht="17.25" customHeight="1">
      <c r="A20" s="103" t="s">
        <v>316</v>
      </c>
      <c r="B20" s="107" t="s">
        <v>317</v>
      </c>
      <c r="C20" s="105"/>
      <c r="D20" s="105"/>
      <c r="E20" s="106">
        <f t="shared" si="1"/>
        <v>0</v>
      </c>
      <c r="F20" s="105"/>
      <c r="G20" s="105"/>
      <c r="H20" s="106">
        <f t="shared" si="2"/>
        <v>0</v>
      </c>
      <c r="I20" s="105"/>
      <c r="J20" s="105"/>
      <c r="K20" s="106">
        <f t="shared" si="3"/>
        <v>0</v>
      </c>
      <c r="L20" s="105"/>
      <c r="M20" s="105"/>
      <c r="N20" s="106">
        <f t="shared" si="4"/>
        <v>0</v>
      </c>
    </row>
    <row r="21" spans="1:14" s="109" customFormat="1" ht="27" customHeight="1">
      <c r="A21" s="98" t="s">
        <v>318</v>
      </c>
      <c r="B21" s="99" t="s">
        <v>319</v>
      </c>
      <c r="C21" s="110"/>
      <c r="D21" s="110">
        <v>6</v>
      </c>
      <c r="E21" s="101">
        <f t="shared" si="1"/>
        <v>6</v>
      </c>
      <c r="F21" s="110"/>
      <c r="G21" s="110">
        <v>6</v>
      </c>
      <c r="H21" s="101">
        <f t="shared" si="2"/>
        <v>6</v>
      </c>
      <c r="I21" s="110"/>
      <c r="J21" s="110">
        <v>6</v>
      </c>
      <c r="K21" s="101">
        <f t="shared" si="3"/>
        <v>6</v>
      </c>
      <c r="L21" s="110"/>
      <c r="M21" s="110">
        <v>6</v>
      </c>
      <c r="N21" s="101">
        <f t="shared" si="4"/>
        <v>6</v>
      </c>
    </row>
    <row r="22" spans="1:14" s="109" customFormat="1" ht="27" customHeight="1">
      <c r="A22" s="172" t="s">
        <v>320</v>
      </c>
      <c r="B22" s="172"/>
      <c r="C22" s="111">
        <f aca="true" t="shared" si="7" ref="C22:M22">C21+C5</f>
        <v>0</v>
      </c>
      <c r="D22" s="111">
        <f t="shared" si="7"/>
        <v>22.4</v>
      </c>
      <c r="E22" s="111">
        <f t="shared" si="1"/>
        <v>22.4</v>
      </c>
      <c r="F22" s="111">
        <f t="shared" si="7"/>
        <v>0</v>
      </c>
      <c r="G22" s="111">
        <f t="shared" si="7"/>
        <v>22.4</v>
      </c>
      <c r="H22" s="111">
        <f t="shared" si="2"/>
        <v>22.4</v>
      </c>
      <c r="I22" s="111">
        <f t="shared" si="7"/>
        <v>0</v>
      </c>
      <c r="J22" s="111">
        <f t="shared" si="7"/>
        <v>22.4</v>
      </c>
      <c r="K22" s="111">
        <f t="shared" si="3"/>
        <v>22.4</v>
      </c>
      <c r="L22" s="111">
        <f t="shared" si="7"/>
        <v>0</v>
      </c>
      <c r="M22" s="111">
        <f t="shared" si="7"/>
        <v>22.4</v>
      </c>
      <c r="N22" s="111">
        <f t="shared" si="4"/>
        <v>22.4</v>
      </c>
    </row>
    <row r="23" spans="1:14" s="102" customFormat="1" ht="25.5">
      <c r="A23" s="98" t="s">
        <v>321</v>
      </c>
      <c r="B23" s="99" t="s">
        <v>322</v>
      </c>
      <c r="C23" s="114"/>
      <c r="D23" s="115"/>
      <c r="E23" s="100">
        <f>E28+E31+E32+E33</f>
        <v>25</v>
      </c>
      <c r="F23" s="114"/>
      <c r="G23" s="115"/>
      <c r="H23" s="100">
        <f>H28+H31+H32+H33</f>
        <v>25</v>
      </c>
      <c r="I23" s="114"/>
      <c r="J23" s="115"/>
      <c r="K23" s="100">
        <f>K28+K31+K32+K33</f>
        <v>25</v>
      </c>
      <c r="L23" s="114"/>
      <c r="M23" s="115"/>
      <c r="N23" s="100">
        <f>N28+N31+N32+N33</f>
        <v>25</v>
      </c>
    </row>
    <row r="24" spans="1:14" s="102" customFormat="1" ht="12.75">
      <c r="A24" s="103" t="s">
        <v>291</v>
      </c>
      <c r="B24" s="104" t="s">
        <v>292</v>
      </c>
      <c r="C24" s="116"/>
      <c r="D24" s="117"/>
      <c r="E24" s="105">
        <v>22</v>
      </c>
      <c r="F24" s="116"/>
      <c r="G24" s="117"/>
      <c r="H24" s="105">
        <v>22</v>
      </c>
      <c r="I24" s="116"/>
      <c r="J24" s="117"/>
      <c r="K24" s="105">
        <v>22</v>
      </c>
      <c r="L24" s="116"/>
      <c r="M24" s="117"/>
      <c r="N24" s="105">
        <v>22</v>
      </c>
    </row>
    <row r="25" spans="1:14" s="102" customFormat="1" ht="12.75">
      <c r="A25" s="103" t="s">
        <v>293</v>
      </c>
      <c r="B25" s="104" t="s">
        <v>294</v>
      </c>
      <c r="C25" s="116"/>
      <c r="D25" s="117"/>
      <c r="E25" s="105">
        <v>2</v>
      </c>
      <c r="F25" s="116"/>
      <c r="G25" s="117"/>
      <c r="H25" s="105">
        <v>2</v>
      </c>
      <c r="I25" s="116"/>
      <c r="J25" s="117"/>
      <c r="K25" s="105">
        <v>2</v>
      </c>
      <c r="L25" s="116"/>
      <c r="M25" s="117"/>
      <c r="N25" s="105">
        <v>2</v>
      </c>
    </row>
    <row r="26" spans="1:14" s="102" customFormat="1" ht="12.75" customHeight="1">
      <c r="A26" s="103" t="s">
        <v>295</v>
      </c>
      <c r="B26" s="104" t="s">
        <v>298</v>
      </c>
      <c r="C26" s="116"/>
      <c r="D26" s="117"/>
      <c r="E26" s="105"/>
      <c r="F26" s="116"/>
      <c r="G26" s="117"/>
      <c r="H26" s="105"/>
      <c r="I26" s="116"/>
      <c r="J26" s="117"/>
      <c r="K26" s="105"/>
      <c r="L26" s="116"/>
      <c r="M26" s="117"/>
      <c r="N26" s="105"/>
    </row>
    <row r="27" spans="1:14" s="102" customFormat="1" ht="12.75">
      <c r="A27" s="103" t="s">
        <v>297</v>
      </c>
      <c r="B27" s="107" t="s">
        <v>300</v>
      </c>
      <c r="C27" s="116"/>
      <c r="D27" s="117"/>
      <c r="E27" s="105"/>
      <c r="F27" s="116"/>
      <c r="G27" s="117"/>
      <c r="H27" s="105"/>
      <c r="I27" s="116"/>
      <c r="J27" s="117"/>
      <c r="K27" s="105"/>
      <c r="L27" s="116"/>
      <c r="M27" s="117"/>
      <c r="N27" s="105"/>
    </row>
    <row r="28" spans="1:14" s="109" customFormat="1" ht="12.75">
      <c r="A28" s="171" t="s">
        <v>301</v>
      </c>
      <c r="B28" s="171"/>
      <c r="C28" s="116"/>
      <c r="D28" s="117"/>
      <c r="E28" s="108">
        <f>SUM(E24:E27)</f>
        <v>24</v>
      </c>
      <c r="F28" s="116"/>
      <c r="G28" s="117"/>
      <c r="H28" s="108">
        <f>SUM(H24:H27)</f>
        <v>24</v>
      </c>
      <c r="I28" s="116"/>
      <c r="J28" s="117"/>
      <c r="K28" s="108">
        <f>SUM(K24:K27)</f>
        <v>24</v>
      </c>
      <c r="L28" s="116"/>
      <c r="M28" s="117"/>
      <c r="N28" s="108">
        <f>SUM(N24:N27)</f>
        <v>24</v>
      </c>
    </row>
    <row r="29" spans="1:14" s="102" customFormat="1" ht="12.75" customHeight="1">
      <c r="A29" s="103" t="s">
        <v>299</v>
      </c>
      <c r="B29" s="107" t="s">
        <v>303</v>
      </c>
      <c r="C29" s="116"/>
      <c r="D29" s="117"/>
      <c r="E29" s="105"/>
      <c r="F29" s="116"/>
      <c r="G29" s="117"/>
      <c r="H29" s="105"/>
      <c r="I29" s="116"/>
      <c r="J29" s="117"/>
      <c r="K29" s="105"/>
      <c r="L29" s="116"/>
      <c r="M29" s="117"/>
      <c r="N29" s="105"/>
    </row>
    <row r="30" spans="1:14" s="102" customFormat="1" ht="12.75">
      <c r="A30" s="103" t="s">
        <v>302</v>
      </c>
      <c r="B30" s="107" t="s">
        <v>305</v>
      </c>
      <c r="C30" s="116"/>
      <c r="D30" s="117"/>
      <c r="E30" s="105"/>
      <c r="F30" s="116"/>
      <c r="G30" s="117"/>
      <c r="H30" s="105"/>
      <c r="I30" s="116"/>
      <c r="J30" s="117"/>
      <c r="K30" s="105"/>
      <c r="L30" s="116"/>
      <c r="M30" s="117"/>
      <c r="N30" s="105"/>
    </row>
    <row r="31" spans="1:14" s="109" customFormat="1" ht="12.75">
      <c r="A31" s="171" t="s">
        <v>301</v>
      </c>
      <c r="B31" s="171"/>
      <c r="C31" s="116"/>
      <c r="D31" s="117"/>
      <c r="E31" s="108">
        <f>SUM(E29:E30)</f>
        <v>0</v>
      </c>
      <c r="F31" s="116"/>
      <c r="G31" s="117"/>
      <c r="H31" s="108">
        <f>SUM(H29:H30)</f>
        <v>0</v>
      </c>
      <c r="I31" s="116"/>
      <c r="J31" s="117"/>
      <c r="K31" s="108">
        <f>SUM(K29:K30)</f>
        <v>0</v>
      </c>
      <c r="L31" s="116"/>
      <c r="M31" s="117"/>
      <c r="N31" s="108">
        <f>SUM(N29:N30)</f>
        <v>0</v>
      </c>
    </row>
    <row r="32" spans="1:14" s="102" customFormat="1" ht="12.75">
      <c r="A32" s="103" t="s">
        <v>304</v>
      </c>
      <c r="B32" s="107" t="s">
        <v>309</v>
      </c>
      <c r="C32" s="116"/>
      <c r="D32" s="117"/>
      <c r="E32" s="105"/>
      <c r="F32" s="116"/>
      <c r="G32" s="117"/>
      <c r="H32" s="105"/>
      <c r="I32" s="116"/>
      <c r="J32" s="117"/>
      <c r="K32" s="105"/>
      <c r="L32" s="116"/>
      <c r="M32" s="117"/>
      <c r="N32" s="105"/>
    </row>
    <row r="33" spans="1:14" s="102" customFormat="1" ht="12.75">
      <c r="A33" s="103" t="s">
        <v>306</v>
      </c>
      <c r="B33" s="107" t="s">
        <v>323</v>
      </c>
      <c r="C33" s="116"/>
      <c r="D33" s="117"/>
      <c r="E33" s="105">
        <v>1</v>
      </c>
      <c r="F33" s="116"/>
      <c r="G33" s="117"/>
      <c r="H33" s="105">
        <v>1</v>
      </c>
      <c r="I33" s="116"/>
      <c r="J33" s="117"/>
      <c r="K33" s="105">
        <v>1</v>
      </c>
      <c r="L33" s="116"/>
      <c r="M33" s="117"/>
      <c r="N33" s="105">
        <v>1</v>
      </c>
    </row>
    <row r="34" spans="1:14" s="109" customFormat="1" ht="15.75">
      <c r="A34" s="98" t="s">
        <v>324</v>
      </c>
      <c r="B34" s="99" t="s">
        <v>325</v>
      </c>
      <c r="C34" s="116"/>
      <c r="D34" s="117"/>
      <c r="E34" s="100">
        <f>E39+E42+E43+E44</f>
        <v>2</v>
      </c>
      <c r="F34" s="116"/>
      <c r="G34" s="117"/>
      <c r="H34" s="100">
        <f>H39+H42+H43+H44</f>
        <v>2</v>
      </c>
      <c r="I34" s="116"/>
      <c r="J34" s="117"/>
      <c r="K34" s="100">
        <f>K39+K42+K43+K44</f>
        <v>2</v>
      </c>
      <c r="L34" s="116"/>
      <c r="M34" s="117"/>
      <c r="N34" s="100">
        <f>N39+N42+N43+N44</f>
        <v>2</v>
      </c>
    </row>
    <row r="35" spans="1:14" s="102" customFormat="1" ht="12.75">
      <c r="A35" s="103" t="s">
        <v>326</v>
      </c>
      <c r="B35" s="104" t="s">
        <v>292</v>
      </c>
      <c r="C35" s="116"/>
      <c r="D35" s="117"/>
      <c r="E35" s="105">
        <v>1</v>
      </c>
      <c r="F35" s="116"/>
      <c r="G35" s="117"/>
      <c r="H35" s="105">
        <v>1</v>
      </c>
      <c r="I35" s="116"/>
      <c r="J35" s="117"/>
      <c r="K35" s="105">
        <v>1</v>
      </c>
      <c r="L35" s="116"/>
      <c r="M35" s="117"/>
      <c r="N35" s="105">
        <v>1</v>
      </c>
    </row>
    <row r="36" spans="1:14" s="102" customFormat="1" ht="12.75">
      <c r="A36" s="103" t="s">
        <v>327</v>
      </c>
      <c r="B36" s="104" t="s">
        <v>294</v>
      </c>
      <c r="C36" s="116"/>
      <c r="D36" s="117"/>
      <c r="E36" s="105"/>
      <c r="F36" s="116"/>
      <c r="G36" s="117"/>
      <c r="H36" s="105"/>
      <c r="I36" s="116"/>
      <c r="J36" s="117"/>
      <c r="K36" s="105"/>
      <c r="L36" s="116"/>
      <c r="M36" s="117"/>
      <c r="N36" s="105"/>
    </row>
    <row r="37" spans="1:14" s="102" customFormat="1" ht="12.75" customHeight="1">
      <c r="A37" s="103" t="s">
        <v>328</v>
      </c>
      <c r="B37" s="104" t="s">
        <v>298</v>
      </c>
      <c r="C37" s="116"/>
      <c r="D37" s="117"/>
      <c r="E37" s="105"/>
      <c r="F37" s="116"/>
      <c r="G37" s="117"/>
      <c r="H37" s="105"/>
      <c r="I37" s="116"/>
      <c r="J37" s="117"/>
      <c r="K37" s="105"/>
      <c r="L37" s="116"/>
      <c r="M37" s="117"/>
      <c r="N37" s="105"/>
    </row>
    <row r="38" spans="1:14" s="102" customFormat="1" ht="12.75">
      <c r="A38" s="103" t="s">
        <v>329</v>
      </c>
      <c r="B38" s="107" t="s">
        <v>300</v>
      </c>
      <c r="C38" s="116"/>
      <c r="D38" s="117"/>
      <c r="E38" s="105"/>
      <c r="F38" s="116"/>
      <c r="G38" s="117"/>
      <c r="H38" s="105"/>
      <c r="I38" s="116"/>
      <c r="J38" s="117"/>
      <c r="K38" s="105"/>
      <c r="L38" s="116"/>
      <c r="M38" s="117"/>
      <c r="N38" s="105"/>
    </row>
    <row r="39" spans="1:14" s="109" customFormat="1" ht="12.75">
      <c r="A39" s="171" t="s">
        <v>301</v>
      </c>
      <c r="B39" s="171"/>
      <c r="C39" s="116"/>
      <c r="D39" s="117"/>
      <c r="E39" s="108">
        <f>SUM(E35:E38)</f>
        <v>1</v>
      </c>
      <c r="F39" s="116"/>
      <c r="G39" s="117"/>
      <c r="H39" s="108">
        <f>SUM(H35:H38)</f>
        <v>1</v>
      </c>
      <c r="I39" s="116"/>
      <c r="J39" s="117"/>
      <c r="K39" s="108">
        <f>SUM(K35:K38)</f>
        <v>1</v>
      </c>
      <c r="L39" s="116"/>
      <c r="M39" s="117"/>
      <c r="N39" s="108">
        <f>SUM(N35:N38)</f>
        <v>1</v>
      </c>
    </row>
    <row r="40" spans="1:14" s="102" customFormat="1" ht="12.75" customHeight="1">
      <c r="A40" s="103" t="s">
        <v>330</v>
      </c>
      <c r="B40" s="107" t="s">
        <v>303</v>
      </c>
      <c r="C40" s="116"/>
      <c r="D40" s="117"/>
      <c r="E40" s="105">
        <v>1</v>
      </c>
      <c r="F40" s="116"/>
      <c r="G40" s="117"/>
      <c r="H40" s="105">
        <v>1</v>
      </c>
      <c r="I40" s="116"/>
      <c r="J40" s="117"/>
      <c r="K40" s="105">
        <v>1</v>
      </c>
      <c r="L40" s="116"/>
      <c r="M40" s="117"/>
      <c r="N40" s="105">
        <v>1</v>
      </c>
    </row>
    <row r="41" spans="1:14" s="102" customFormat="1" ht="12.75">
      <c r="A41" s="103" t="s">
        <v>331</v>
      </c>
      <c r="B41" s="107" t="s">
        <v>305</v>
      </c>
      <c r="C41" s="116"/>
      <c r="D41" s="117"/>
      <c r="E41" s="105"/>
      <c r="F41" s="116"/>
      <c r="G41" s="117"/>
      <c r="H41" s="105"/>
      <c r="I41" s="116"/>
      <c r="J41" s="117"/>
      <c r="K41" s="105"/>
      <c r="L41" s="116"/>
      <c r="M41" s="117"/>
      <c r="N41" s="105"/>
    </row>
    <row r="42" spans="1:14" s="109" customFormat="1" ht="12.75">
      <c r="A42" s="171" t="s">
        <v>301</v>
      </c>
      <c r="B42" s="171"/>
      <c r="C42" s="116"/>
      <c r="D42" s="117"/>
      <c r="E42" s="108">
        <f>SUM(E40:E41)</f>
        <v>1</v>
      </c>
      <c r="F42" s="116"/>
      <c r="G42" s="117"/>
      <c r="H42" s="108">
        <f>SUM(H40:H41)</f>
        <v>1</v>
      </c>
      <c r="I42" s="116"/>
      <c r="J42" s="117"/>
      <c r="K42" s="108">
        <f>SUM(K40:K41)</f>
        <v>1</v>
      </c>
      <c r="L42" s="116"/>
      <c r="M42" s="117"/>
      <c r="N42" s="108">
        <f>SUM(N40:N41)</f>
        <v>1</v>
      </c>
    </row>
    <row r="43" spans="1:14" s="102" customFormat="1" ht="12.75">
      <c r="A43" s="103" t="s">
        <v>332</v>
      </c>
      <c r="B43" s="107" t="s">
        <v>309</v>
      </c>
      <c r="C43" s="116"/>
      <c r="D43" s="117"/>
      <c r="E43" s="105"/>
      <c r="F43" s="116"/>
      <c r="G43" s="117"/>
      <c r="H43" s="105"/>
      <c r="I43" s="116"/>
      <c r="J43" s="117"/>
      <c r="K43" s="105"/>
      <c r="L43" s="116"/>
      <c r="M43" s="117"/>
      <c r="N43" s="105"/>
    </row>
    <row r="44" spans="1:14" s="102" customFormat="1" ht="12.75">
      <c r="A44" s="103" t="s">
        <v>333</v>
      </c>
      <c r="B44" s="107" t="s">
        <v>323</v>
      </c>
      <c r="C44" s="116"/>
      <c r="D44" s="117"/>
      <c r="E44" s="105"/>
      <c r="F44" s="116"/>
      <c r="G44" s="117"/>
      <c r="H44" s="105"/>
      <c r="I44" s="116"/>
      <c r="J44" s="117"/>
      <c r="K44" s="105"/>
      <c r="L44" s="116"/>
      <c r="M44" s="117"/>
      <c r="N44" s="105"/>
    </row>
    <row r="45" spans="1:14" s="109" customFormat="1" ht="26.25" customHeight="1">
      <c r="A45" s="98" t="s">
        <v>334</v>
      </c>
      <c r="B45" s="99" t="s">
        <v>335</v>
      </c>
      <c r="C45" s="116"/>
      <c r="D45" s="117"/>
      <c r="E45" s="110"/>
      <c r="F45" s="116"/>
      <c r="G45" s="117"/>
      <c r="H45" s="110"/>
      <c r="I45" s="116"/>
      <c r="J45" s="117"/>
      <c r="K45" s="110"/>
      <c r="L45" s="116"/>
      <c r="M45" s="117"/>
      <c r="N45" s="110"/>
    </row>
    <row r="46" spans="1:14" s="109" customFormat="1" ht="26.25" customHeight="1">
      <c r="A46" s="98" t="s">
        <v>336</v>
      </c>
      <c r="B46" s="99" t="s">
        <v>337</v>
      </c>
      <c r="C46" s="116"/>
      <c r="D46" s="117"/>
      <c r="E46" s="110"/>
      <c r="F46" s="116"/>
      <c r="G46" s="117"/>
      <c r="H46" s="110"/>
      <c r="I46" s="116"/>
      <c r="J46" s="117"/>
      <c r="K46" s="110"/>
      <c r="L46" s="116"/>
      <c r="M46" s="117"/>
      <c r="N46" s="110"/>
    </row>
    <row r="47" spans="1:14" s="109" customFormat="1" ht="27.75" customHeight="1">
      <c r="A47" s="172" t="s">
        <v>338</v>
      </c>
      <c r="B47" s="172"/>
      <c r="C47" s="118"/>
      <c r="D47" s="119"/>
      <c r="E47" s="111">
        <f>E23+E34+E45+E46</f>
        <v>27</v>
      </c>
      <c r="F47" s="118"/>
      <c r="G47" s="119"/>
      <c r="H47" s="111">
        <f>H23+H34+H45+H46</f>
        <v>27</v>
      </c>
      <c r="I47" s="118"/>
      <c r="J47" s="119"/>
      <c r="K47" s="111">
        <f>K23+K34+K45+K46</f>
        <v>27</v>
      </c>
      <c r="L47" s="118"/>
      <c r="M47" s="119"/>
      <c r="N47" s="111">
        <f>N23+N34+N45+N46</f>
        <v>27</v>
      </c>
    </row>
    <row r="48" spans="1:14" ht="24.75" customHeight="1">
      <c r="A48" s="173" t="s">
        <v>339</v>
      </c>
      <c r="B48" s="17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24.75" customHeight="1">
      <c r="A49" s="173" t="s">
        <v>340</v>
      </c>
      <c r="B49" s="17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="7" customFormat="1" ht="19.5" customHeight="1"/>
    <row r="51" s="2" customFormat="1" ht="12.75">
      <c r="B51" s="6"/>
    </row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</sheetData>
  <sheetProtection formatColumns="0" formatRows="0"/>
  <mergeCells count="16">
    <mergeCell ref="A2:A3"/>
    <mergeCell ref="B2:B3"/>
    <mergeCell ref="C2:E2"/>
    <mergeCell ref="F2:H2"/>
    <mergeCell ref="I2:K2"/>
    <mergeCell ref="L2:N2"/>
    <mergeCell ref="A42:B42"/>
    <mergeCell ref="A47:B47"/>
    <mergeCell ref="A48:B48"/>
    <mergeCell ref="A49:B49"/>
    <mergeCell ref="A11:B11"/>
    <mergeCell ref="A15:B15"/>
    <mergeCell ref="A22:B22"/>
    <mergeCell ref="A28:B28"/>
    <mergeCell ref="A31:B31"/>
    <mergeCell ref="A39:B39"/>
  </mergeCells>
  <printOptions horizontalCentered="1"/>
  <pageMargins left="0.2362204724409449" right="0.15748031496062992" top="0.31496062992125984" bottom="0.15748031496062992" header="0.15748031496062992" footer="0.1968503937007874"/>
  <pageSetup horizontalDpi="600" verticalDpi="600" orientation="landscape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7:L9"/>
  <sheetViews>
    <sheetView zoomScalePageLayoutView="0" workbookViewId="0" topLeftCell="A1">
      <selection activeCell="F15" sqref="F15"/>
    </sheetView>
  </sheetViews>
  <sheetFormatPr defaultColWidth="9.00390625" defaultRowHeight="12.75"/>
  <sheetData>
    <row r="7" spans="2:12" ht="26.25" customHeight="1">
      <c r="B7" s="124" t="s">
        <v>341</v>
      </c>
      <c r="C7" s="124"/>
      <c r="D7" s="124"/>
      <c r="E7" s="124"/>
      <c r="F7" s="124"/>
      <c r="G7" s="124"/>
      <c r="H7" s="124"/>
      <c r="I7" s="124"/>
      <c r="J7" s="124"/>
      <c r="K7" s="125"/>
      <c r="L7" s="126"/>
    </row>
    <row r="8" spans="2:12" ht="28.5" customHeight="1">
      <c r="B8" s="124" t="s">
        <v>342</v>
      </c>
      <c r="C8" s="124"/>
      <c r="D8" s="124"/>
      <c r="E8" s="124"/>
      <c r="F8" s="124"/>
      <c r="G8" s="124"/>
      <c r="H8" s="124"/>
      <c r="I8" s="124"/>
      <c r="J8" s="124"/>
      <c r="K8" s="125"/>
      <c r="L8" s="126"/>
    </row>
    <row r="9" spans="2:10" ht="15">
      <c r="B9" s="82"/>
      <c r="C9" s="82"/>
      <c r="D9" s="82"/>
      <c r="E9" s="82"/>
      <c r="F9" s="82"/>
      <c r="G9" s="82"/>
      <c r="H9" s="82"/>
      <c r="I9" s="82"/>
      <c r="J9" s="8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3" sqref="A3:A7"/>
    </sheetView>
  </sheetViews>
  <sheetFormatPr defaultColWidth="9.00390625" defaultRowHeight="12.75"/>
  <cols>
    <col min="1" max="1" width="26.875" style="0" customWidth="1"/>
    <col min="2" max="2" width="22.75390625" style="0" customWidth="1"/>
    <col min="3" max="3" width="17.25390625" style="0" customWidth="1"/>
    <col min="4" max="4" width="19.75390625" style="0" customWidth="1"/>
    <col min="5" max="5" width="16.00390625" style="0" customWidth="1"/>
    <col min="6" max="6" width="13.75390625" style="0" customWidth="1"/>
    <col min="7" max="7" width="16.00390625" style="0" customWidth="1"/>
  </cols>
  <sheetData>
    <row r="2" spans="1:7" ht="29.25" customHeight="1">
      <c r="A2" s="176" t="s">
        <v>355</v>
      </c>
      <c r="B2" s="176"/>
      <c r="C2" s="176"/>
      <c r="D2" s="176"/>
      <c r="E2" s="176"/>
      <c r="F2" s="176"/>
      <c r="G2" s="176"/>
    </row>
    <row r="3" spans="1:7" ht="12.75">
      <c r="A3" s="177" t="s">
        <v>266</v>
      </c>
      <c r="B3" s="178" t="s">
        <v>267</v>
      </c>
      <c r="C3" s="178"/>
      <c r="D3" s="178"/>
      <c r="E3" s="178"/>
      <c r="F3" s="179" t="s">
        <v>268</v>
      </c>
      <c r="G3" s="178" t="s">
        <v>269</v>
      </c>
    </row>
    <row r="4" spans="1:7" ht="12.75">
      <c r="A4" s="177"/>
      <c r="B4" s="178"/>
      <c r="C4" s="178"/>
      <c r="D4" s="178"/>
      <c r="E4" s="178"/>
      <c r="F4" s="179"/>
      <c r="G4" s="178"/>
    </row>
    <row r="5" spans="1:7" ht="25.5" customHeight="1">
      <c r="A5" s="177"/>
      <c r="B5" s="180" t="s">
        <v>270</v>
      </c>
      <c r="C5" s="180" t="s">
        <v>271</v>
      </c>
      <c r="D5" s="180" t="s">
        <v>272</v>
      </c>
      <c r="E5" s="181" t="s">
        <v>273</v>
      </c>
      <c r="F5" s="179"/>
      <c r="G5" s="178"/>
    </row>
    <row r="6" spans="1:7" ht="12.75">
      <c r="A6" s="177"/>
      <c r="B6" s="180"/>
      <c r="C6" s="180"/>
      <c r="D6" s="180"/>
      <c r="E6" s="181"/>
      <c r="F6" s="179"/>
      <c r="G6" s="178"/>
    </row>
    <row r="7" spans="1:7" ht="12.75">
      <c r="A7" s="177"/>
      <c r="B7" s="180"/>
      <c r="C7" s="180"/>
      <c r="D7" s="180"/>
      <c r="E7" s="181"/>
      <c r="F7" s="179"/>
      <c r="G7" s="178"/>
    </row>
    <row r="8" spans="1:7" ht="39" customHeight="1">
      <c r="A8" s="120"/>
      <c r="B8" s="121"/>
      <c r="C8" s="90"/>
      <c r="D8" s="90"/>
      <c r="E8" s="122" t="e">
        <f>C8/B8</f>
        <v>#DIV/0!</v>
      </c>
      <c r="F8" s="90"/>
      <c r="G8" s="90"/>
    </row>
    <row r="9" spans="1:7" ht="39" customHeight="1">
      <c r="A9" s="121"/>
      <c r="B9" s="121"/>
      <c r="C9" s="90"/>
      <c r="D9" s="90"/>
      <c r="E9" s="122" t="e">
        <f>C9/B9</f>
        <v>#DIV/0!</v>
      </c>
      <c r="F9" s="90"/>
      <c r="G9" s="90"/>
    </row>
    <row r="10" spans="1:7" ht="39" customHeight="1">
      <c r="A10" s="123"/>
      <c r="B10" s="121"/>
      <c r="C10" s="90"/>
      <c r="D10" s="90"/>
      <c r="E10" s="122" t="e">
        <f>C10/B10</f>
        <v>#DIV/0!</v>
      </c>
      <c r="F10" s="90"/>
      <c r="G10" s="90"/>
    </row>
    <row r="11" spans="1:7" ht="39" customHeight="1">
      <c r="A11" s="121"/>
      <c r="B11" s="121"/>
      <c r="C11" s="90"/>
      <c r="D11" s="90"/>
      <c r="E11" s="122" t="e">
        <f>C11/B11</f>
        <v>#DIV/0!</v>
      </c>
      <c r="F11" s="90"/>
      <c r="G11" s="90"/>
    </row>
    <row r="12" spans="1:7" ht="39" customHeight="1">
      <c r="A12" s="121" t="s">
        <v>274</v>
      </c>
      <c r="B12" s="121">
        <f>SUM(B8:B11)</f>
        <v>0</v>
      </c>
      <c r="C12" s="121">
        <f>SUM(C8:C11)</f>
        <v>0</v>
      </c>
      <c r="D12" s="121">
        <f>SUM(D8:D11)</f>
        <v>0</v>
      </c>
      <c r="E12" s="122" t="e">
        <f>C12/B12</f>
        <v>#DIV/0!</v>
      </c>
      <c r="F12" s="90" t="s">
        <v>275</v>
      </c>
      <c r="G12" s="90" t="s">
        <v>275</v>
      </c>
    </row>
    <row r="13" ht="12.75">
      <c r="A13" s="93"/>
    </row>
  </sheetData>
  <sheetProtection/>
  <mergeCells count="9">
    <mergeCell ref="A2:G2"/>
    <mergeCell ref="A3:A7"/>
    <mergeCell ref="B3:E4"/>
    <mergeCell ref="F3:F7"/>
    <mergeCell ref="G3:G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21.125" style="0" customWidth="1"/>
    <col min="2" max="2" width="20.75390625" style="0" customWidth="1"/>
    <col min="3" max="3" width="17.125" style="0" customWidth="1"/>
    <col min="4" max="4" width="25.125" style="0" customWidth="1"/>
  </cols>
  <sheetData>
    <row r="2" spans="1:6" ht="29.25" customHeight="1">
      <c r="A2" s="176" t="s">
        <v>356</v>
      </c>
      <c r="B2" s="176"/>
      <c r="C2" s="176"/>
      <c r="D2" s="176"/>
      <c r="E2" s="176"/>
      <c r="F2" s="176"/>
    </row>
    <row r="3" ht="15">
      <c r="A3" s="94"/>
    </row>
    <row r="4" spans="1:4" ht="43.5" customHeight="1">
      <c r="A4" s="178" t="s">
        <v>276</v>
      </c>
      <c r="B4" s="178" t="s">
        <v>277</v>
      </c>
      <c r="C4" s="178" t="s">
        <v>278</v>
      </c>
      <c r="D4" s="178" t="s">
        <v>279</v>
      </c>
    </row>
    <row r="5" spans="1:4" ht="12.75" customHeight="1" hidden="1">
      <c r="A5" s="178"/>
      <c r="B5" s="178"/>
      <c r="C5" s="178"/>
      <c r="D5" s="178"/>
    </row>
    <row r="6" spans="1:4" ht="12.75">
      <c r="A6" s="88"/>
      <c r="B6" s="88"/>
      <c r="C6" s="88"/>
      <c r="D6" s="88"/>
    </row>
    <row r="7" spans="1:4" ht="12.75">
      <c r="A7" s="88"/>
      <c r="B7" s="88"/>
      <c r="C7" s="88"/>
      <c r="D7" s="88"/>
    </row>
    <row r="8" spans="1:4" ht="12.75">
      <c r="A8" s="88"/>
      <c r="B8" s="88"/>
      <c r="C8" s="88"/>
      <c r="D8" s="88"/>
    </row>
    <row r="9" spans="1:4" ht="12.75">
      <c r="A9" s="88"/>
      <c r="B9" s="88"/>
      <c r="C9" s="88"/>
      <c r="D9" s="88"/>
    </row>
    <row r="10" spans="1:4" ht="12.75">
      <c r="A10" s="88"/>
      <c r="B10" s="88"/>
      <c r="C10" s="88"/>
      <c r="D10" s="88"/>
    </row>
    <row r="11" spans="1:4" ht="12.75">
      <c r="A11" s="88"/>
      <c r="B11" s="88"/>
      <c r="C11" s="88"/>
      <c r="D11" s="88"/>
    </row>
    <row r="12" spans="1:4" ht="12.75">
      <c r="A12" s="88"/>
      <c r="B12" s="88"/>
      <c r="C12" s="88"/>
      <c r="D12" s="88"/>
    </row>
  </sheetData>
  <sheetProtection/>
  <mergeCells count="5">
    <mergeCell ref="A4:A5"/>
    <mergeCell ref="B4:B5"/>
    <mergeCell ref="C4:C5"/>
    <mergeCell ref="D4:D5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7.125" style="0" customWidth="1"/>
    <col min="2" max="8" width="16.00390625" style="0" customWidth="1"/>
  </cols>
  <sheetData>
    <row r="2" spans="1:8" ht="15">
      <c r="A2" s="182" t="s">
        <v>260</v>
      </c>
      <c r="B2" s="182"/>
      <c r="C2" s="182"/>
      <c r="D2" s="182"/>
      <c r="E2" s="182"/>
      <c r="F2" s="182"/>
      <c r="G2" s="182"/>
      <c r="H2" s="182"/>
    </row>
    <row r="3" spans="1:8" ht="29.25" customHeight="1">
      <c r="A3" s="180" t="s">
        <v>120</v>
      </c>
      <c r="B3" s="178" t="s">
        <v>261</v>
      </c>
      <c r="C3" s="178" t="s">
        <v>262</v>
      </c>
      <c r="D3" s="178"/>
      <c r="E3" s="178"/>
      <c r="F3" s="178"/>
      <c r="G3" s="178"/>
      <c r="H3" s="178" t="s">
        <v>263</v>
      </c>
    </row>
    <row r="4" spans="1:8" ht="24" customHeight="1">
      <c r="A4" s="180"/>
      <c r="B4" s="178"/>
      <c r="C4" s="89">
        <v>2018</v>
      </c>
      <c r="D4" s="89">
        <v>2019</v>
      </c>
      <c r="E4" s="89" t="s">
        <v>264</v>
      </c>
      <c r="F4" s="89" t="s">
        <v>286</v>
      </c>
      <c r="G4" s="89" t="s">
        <v>357</v>
      </c>
      <c r="H4" s="178"/>
    </row>
    <row r="5" spans="1:8" ht="28.5" customHeight="1">
      <c r="A5" s="90"/>
      <c r="B5" s="91"/>
      <c r="C5" s="90"/>
      <c r="D5" s="90"/>
      <c r="E5" s="90"/>
      <c r="F5" s="90"/>
      <c r="G5" s="90"/>
      <c r="H5" s="90"/>
    </row>
    <row r="6" spans="1:8" ht="28.5" customHeight="1">
      <c r="A6" s="90"/>
      <c r="B6" s="91"/>
      <c r="C6" s="90"/>
      <c r="D6" s="90"/>
      <c r="E6" s="90"/>
      <c r="F6" s="90"/>
      <c r="G6" s="90"/>
      <c r="H6" s="90"/>
    </row>
    <row r="7" spans="1:8" ht="28.5" customHeight="1">
      <c r="A7" s="90"/>
      <c r="B7" s="91"/>
      <c r="C7" s="90"/>
      <c r="D7" s="90"/>
      <c r="E7" s="90"/>
      <c r="F7" s="90"/>
      <c r="G7" s="90"/>
      <c r="H7" s="90"/>
    </row>
    <row r="8" spans="1:8" ht="28.5" customHeight="1">
      <c r="A8" s="90"/>
      <c r="B8" s="91"/>
      <c r="C8" s="90"/>
      <c r="D8" s="90"/>
      <c r="E8" s="90"/>
      <c r="F8" s="90"/>
      <c r="G8" s="90"/>
      <c r="H8" s="90"/>
    </row>
    <row r="9" spans="1:8" ht="28.5" customHeight="1">
      <c r="A9" s="90"/>
      <c r="B9" s="91"/>
      <c r="C9" s="90"/>
      <c r="D9" s="90"/>
      <c r="E9" s="90"/>
      <c r="F9" s="90"/>
      <c r="G9" s="90"/>
      <c r="H9" s="90"/>
    </row>
    <row r="10" spans="1:8" ht="28.5" customHeight="1">
      <c r="A10" s="90"/>
      <c r="B10" s="91"/>
      <c r="C10" s="90"/>
      <c r="D10" s="90"/>
      <c r="E10" s="90"/>
      <c r="F10" s="90"/>
      <c r="G10" s="90"/>
      <c r="H10" s="90"/>
    </row>
    <row r="11" spans="1:8" ht="28.5" customHeight="1">
      <c r="A11" s="183" t="s">
        <v>265</v>
      </c>
      <c r="B11" s="183"/>
      <c r="C11" s="90">
        <f>SUM(C5:C10)</f>
        <v>0</v>
      </c>
      <c r="D11" s="90">
        <f>SUM(D5:D10)</f>
        <v>0</v>
      </c>
      <c r="E11" s="90">
        <f>SUM(E5:E10)</f>
        <v>0</v>
      </c>
      <c r="F11" s="90">
        <f>SUM(F5:F10)</f>
        <v>0</v>
      </c>
      <c r="G11" s="90">
        <f>SUM(G5:G10)</f>
        <v>0</v>
      </c>
      <c r="H11" s="92"/>
    </row>
  </sheetData>
  <sheetProtection/>
  <mergeCells count="6">
    <mergeCell ref="A2:H2"/>
    <mergeCell ref="A3:A4"/>
    <mergeCell ref="B3:B4"/>
    <mergeCell ref="C3:G3"/>
    <mergeCell ref="H3:H4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Wojtkiewicz</dc:creator>
  <cp:keywords/>
  <dc:description/>
  <cp:lastModifiedBy>Aleksandra Wojtkiewicz</cp:lastModifiedBy>
  <cp:lastPrinted>2020-05-28T07:57:15Z</cp:lastPrinted>
  <dcterms:created xsi:type="dcterms:W3CDTF">1997-02-26T13:46:56Z</dcterms:created>
  <dcterms:modified xsi:type="dcterms:W3CDTF">2021-01-26T12:35:37Z</dcterms:modified>
  <cp:category/>
  <cp:version/>
  <cp:contentType/>
  <cp:contentStatus/>
</cp:coreProperties>
</file>